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naughton\Desktop\"/>
    </mc:Choice>
  </mc:AlternateContent>
  <bookViews>
    <workbookView xWindow="0" yWindow="0" windowWidth="19200" windowHeight="7050" activeTab="2"/>
  </bookViews>
  <sheets>
    <sheet name="Chart1" sheetId="3" r:id="rId1"/>
    <sheet name="Sheet1" sheetId="1" r:id="rId2"/>
    <sheet name="Sheet4" sheetId="6" r:id="rId3"/>
    <sheet name="Chart2" sheetId="5" r:id="rId4"/>
    <sheet name="Sheet2" sheetId="2" r:id="rId5"/>
    <sheet name="Sheet3" sheetId="4" r:id="rId6"/>
  </sheets>
  <definedNames>
    <definedName name="solver_adj" localSheetId="1" hidden="1">Sheet1!$N$77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0</definedName>
    <definedName name="solver_nwt" localSheetId="1" hidden="1">1</definedName>
    <definedName name="solver_opt" localSheetId="1" hidden="1">Sheet1!$N$68</definedName>
    <definedName name="solver_pre" localSheetId="1" hidden="1">0.000001</definedName>
    <definedName name="solver_rbv" localSheetId="1" hidden="1">1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3</definedName>
    <definedName name="solver_val" localSheetId="1" hidden="1">0</definedName>
    <definedName name="solver_ver" localSheetId="1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6" l="1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D49" i="6"/>
  <c r="E49" i="6"/>
  <c r="F49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T49" i="6"/>
  <c r="U49" i="6"/>
  <c r="D50" i="6"/>
  <c r="E50" i="6"/>
  <c r="F50" i="6"/>
  <c r="G50" i="6"/>
  <c r="H50" i="6"/>
  <c r="I50" i="6"/>
  <c r="J50" i="6"/>
  <c r="K50" i="6"/>
  <c r="L50" i="6"/>
  <c r="M50" i="6"/>
  <c r="N50" i="6"/>
  <c r="O50" i="6"/>
  <c r="P50" i="6"/>
  <c r="Q50" i="6"/>
  <c r="R50" i="6"/>
  <c r="S50" i="6"/>
  <c r="T50" i="6"/>
  <c r="U50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D52" i="6"/>
  <c r="E52" i="6"/>
  <c r="F52" i="6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D53" i="6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D56" i="6"/>
  <c r="E56" i="6"/>
  <c r="F56" i="6"/>
  <c r="G56" i="6"/>
  <c r="H56" i="6"/>
  <c r="I56" i="6"/>
  <c r="J56" i="6"/>
  <c r="K56" i="6"/>
  <c r="L56" i="6"/>
  <c r="M56" i="6"/>
  <c r="N56" i="6"/>
  <c r="O56" i="6"/>
  <c r="P56" i="6"/>
  <c r="Q56" i="6"/>
  <c r="R56" i="6"/>
  <c r="S56" i="6"/>
  <c r="T56" i="6"/>
  <c r="U56" i="6"/>
  <c r="D57" i="6"/>
  <c r="E57" i="6"/>
  <c r="F57" i="6"/>
  <c r="G57" i="6"/>
  <c r="H57" i="6"/>
  <c r="I57" i="6"/>
  <c r="J57" i="6"/>
  <c r="K57" i="6"/>
  <c r="L57" i="6"/>
  <c r="M57" i="6"/>
  <c r="N57" i="6"/>
  <c r="O57" i="6"/>
  <c r="P57" i="6"/>
  <c r="Q57" i="6"/>
  <c r="R57" i="6"/>
  <c r="S57" i="6"/>
  <c r="T57" i="6"/>
  <c r="U57" i="6"/>
  <c r="D58" i="6"/>
  <c r="E58" i="6"/>
  <c r="F58" i="6"/>
  <c r="G58" i="6"/>
  <c r="H58" i="6"/>
  <c r="I58" i="6"/>
  <c r="J58" i="6"/>
  <c r="K58" i="6"/>
  <c r="L58" i="6"/>
  <c r="M58" i="6"/>
  <c r="N58" i="6"/>
  <c r="O58" i="6"/>
  <c r="P58" i="6"/>
  <c r="Q58" i="6"/>
  <c r="R58" i="6"/>
  <c r="S58" i="6"/>
  <c r="T58" i="6"/>
  <c r="U58" i="6"/>
  <c r="D59" i="6"/>
  <c r="E59" i="6"/>
  <c r="F59" i="6"/>
  <c r="G59" i="6"/>
  <c r="H59" i="6"/>
  <c r="I59" i="6"/>
  <c r="J59" i="6"/>
  <c r="K59" i="6"/>
  <c r="L59" i="6"/>
  <c r="M59" i="6"/>
  <c r="N59" i="6"/>
  <c r="O59" i="6"/>
  <c r="P59" i="6"/>
  <c r="Q59" i="6"/>
  <c r="R59" i="6"/>
  <c r="S59" i="6"/>
  <c r="T59" i="6"/>
  <c r="U59" i="6"/>
  <c r="D60" i="6"/>
  <c r="E60" i="6"/>
  <c r="F60" i="6"/>
  <c r="G60" i="6"/>
  <c r="H60" i="6"/>
  <c r="I60" i="6"/>
  <c r="J60" i="6"/>
  <c r="K60" i="6"/>
  <c r="L60" i="6"/>
  <c r="M60" i="6"/>
  <c r="N60" i="6"/>
  <c r="O60" i="6"/>
  <c r="P60" i="6"/>
  <c r="Q60" i="6"/>
  <c r="R60" i="6"/>
  <c r="S60" i="6"/>
  <c r="T60" i="6"/>
  <c r="U60" i="6"/>
  <c r="D61" i="6"/>
  <c r="E61" i="6"/>
  <c r="F61" i="6"/>
  <c r="G61" i="6"/>
  <c r="H61" i="6"/>
  <c r="I61" i="6"/>
  <c r="J61" i="6"/>
  <c r="K61" i="6"/>
  <c r="L61" i="6"/>
  <c r="M61" i="6"/>
  <c r="N61" i="6"/>
  <c r="O61" i="6"/>
  <c r="P61" i="6"/>
  <c r="Q61" i="6"/>
  <c r="R61" i="6"/>
  <c r="S61" i="6"/>
  <c r="T61" i="6"/>
  <c r="U61" i="6"/>
  <c r="D62" i="6"/>
  <c r="E62" i="6"/>
  <c r="F62" i="6"/>
  <c r="G62" i="6"/>
  <c r="H62" i="6"/>
  <c r="I62" i="6"/>
  <c r="J62" i="6"/>
  <c r="K62" i="6"/>
  <c r="L62" i="6"/>
  <c r="M62" i="6"/>
  <c r="N62" i="6"/>
  <c r="O62" i="6"/>
  <c r="P62" i="6"/>
  <c r="Q62" i="6"/>
  <c r="R62" i="6"/>
  <c r="S62" i="6"/>
  <c r="T62" i="6"/>
  <c r="U62" i="6"/>
  <c r="D63" i="6"/>
  <c r="E63" i="6"/>
  <c r="F63" i="6"/>
  <c r="G63" i="6"/>
  <c r="H63" i="6"/>
  <c r="I63" i="6"/>
  <c r="J63" i="6"/>
  <c r="K63" i="6"/>
  <c r="L63" i="6"/>
  <c r="M63" i="6"/>
  <c r="N63" i="6"/>
  <c r="O63" i="6"/>
  <c r="P63" i="6"/>
  <c r="Q63" i="6"/>
  <c r="R63" i="6"/>
  <c r="S63" i="6"/>
  <c r="T63" i="6"/>
  <c r="U63" i="6"/>
  <c r="D64" i="6"/>
  <c r="E64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U64" i="6"/>
  <c r="D65" i="6"/>
  <c r="E65" i="6"/>
  <c r="F65" i="6"/>
  <c r="G65" i="6"/>
  <c r="H65" i="6"/>
  <c r="I65" i="6"/>
  <c r="J65" i="6"/>
  <c r="K65" i="6"/>
  <c r="L65" i="6"/>
  <c r="M65" i="6"/>
  <c r="N65" i="6"/>
  <c r="O65" i="6"/>
  <c r="P65" i="6"/>
  <c r="Q65" i="6"/>
  <c r="R65" i="6"/>
  <c r="S65" i="6"/>
  <c r="T65" i="6"/>
  <c r="U65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43" i="6"/>
  <c r="C19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C20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C21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C22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C23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C24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C25" i="6"/>
  <c r="D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C26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C27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C28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C29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C30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C31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C32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C33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C34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C35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C36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C38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C39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C40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19" i="6"/>
  <c r="B14" i="6"/>
  <c r="B13" i="6"/>
  <c r="B12" i="6"/>
  <c r="B11" i="6"/>
  <c r="B10" i="6"/>
  <c r="B3" i="6"/>
  <c r="C15" i="1"/>
  <c r="C59" i="1" l="1"/>
  <c r="C16" i="1"/>
  <c r="K16" i="1"/>
  <c r="F32" i="1"/>
  <c r="C19" i="1" l="1"/>
  <c r="C18" i="1"/>
  <c r="I16" i="1"/>
  <c r="D41" i="1"/>
  <c r="E41" i="1"/>
  <c r="F41" i="1"/>
  <c r="G41" i="1"/>
  <c r="H41" i="1"/>
  <c r="I41" i="1"/>
  <c r="J41" i="1"/>
  <c r="K41" i="1"/>
  <c r="L41" i="1"/>
  <c r="M41" i="1"/>
  <c r="N41" i="1"/>
  <c r="O41" i="1"/>
  <c r="C41" i="1"/>
  <c r="H32" i="1"/>
  <c r="G16" i="1"/>
  <c r="C27" i="1"/>
  <c r="J32" i="1" l="1"/>
  <c r="C34" i="1"/>
  <c r="C38" i="1"/>
  <c r="D42" i="1" s="1"/>
  <c r="M61" i="1"/>
  <c r="U44" i="1"/>
  <c r="N60" i="1"/>
  <c r="U46" i="1"/>
  <c r="U48" i="1"/>
  <c r="U47" i="1"/>
  <c r="U43" i="1"/>
  <c r="U45" i="1"/>
  <c r="E27" i="1"/>
  <c r="C29" i="1"/>
  <c r="V43" i="1" a="1"/>
  <c r="V45" i="1" a="1"/>
  <c r="V44" i="1" a="1"/>
  <c r="V48" i="1" a="1"/>
  <c r="V47" i="1" a="1"/>
  <c r="V46" i="1" a="1"/>
  <c r="C42" i="1" l="1"/>
  <c r="V44" i="1"/>
  <c r="W44" i="1" s="1"/>
  <c r="X44" i="1" s="1"/>
  <c r="N59" i="1"/>
  <c r="D60" i="1"/>
  <c r="J42" i="1"/>
  <c r="V46" i="1"/>
  <c r="W46" i="1" s="1"/>
  <c r="AA46" i="1" s="1"/>
  <c r="C30" i="1"/>
  <c r="E30" i="1" s="1"/>
  <c r="V45" i="1"/>
  <c r="W45" i="1" s="1"/>
  <c r="AA45" i="1" s="1"/>
  <c r="V43" i="1"/>
  <c r="W43" i="1" s="1"/>
  <c r="V47" i="1"/>
  <c r="W47" i="1" s="1"/>
  <c r="X47" i="1" s="1"/>
  <c r="V48" i="1"/>
  <c r="W48" i="1" s="1"/>
  <c r="AA48" i="1" s="1"/>
  <c r="K42" i="1"/>
  <c r="O42" i="1"/>
  <c r="E42" i="1"/>
  <c r="F42" i="1"/>
  <c r="I42" i="1"/>
  <c r="N42" i="1"/>
  <c r="L42" i="1"/>
  <c r="M42" i="1"/>
  <c r="H42" i="1"/>
  <c r="G42" i="1"/>
  <c r="D44" i="1"/>
  <c r="F45" i="1"/>
  <c r="D47" i="1"/>
  <c r="D48" i="1"/>
  <c r="O45" i="1"/>
  <c r="L43" i="1"/>
  <c r="E44" i="1"/>
  <c r="F46" i="1"/>
  <c r="L46" i="1"/>
  <c r="D45" i="1"/>
  <c r="L44" i="1"/>
  <c r="E45" i="1"/>
  <c r="H48" i="1"/>
  <c r="E47" i="1"/>
  <c r="E46" i="1"/>
  <c r="O44" i="1"/>
  <c r="G46" i="1"/>
  <c r="G45" i="1"/>
  <c r="G43" i="1"/>
  <c r="M48" i="1"/>
  <c r="K44" i="1"/>
  <c r="H43" i="1"/>
  <c r="H44" i="1"/>
  <c r="D43" i="1"/>
  <c r="D46" i="1"/>
  <c r="L45" i="1"/>
  <c r="F44" i="1"/>
  <c r="K45" i="1"/>
  <c r="K48" i="1"/>
  <c r="M43" i="1"/>
  <c r="K47" i="1"/>
  <c r="M46" i="1"/>
  <c r="L47" i="1"/>
  <c r="K43" i="1"/>
  <c r="J44" i="1"/>
  <c r="I45" i="1"/>
  <c r="J46" i="1"/>
  <c r="K46" i="1"/>
  <c r="G47" i="1"/>
  <c r="H47" i="1"/>
  <c r="O48" i="1"/>
  <c r="L48" i="1"/>
  <c r="H45" i="1"/>
  <c r="H46" i="1"/>
  <c r="J45" i="1"/>
  <c r="E43" i="1"/>
  <c r="C44" i="1"/>
  <c r="G44" i="1"/>
  <c r="O47" i="1"/>
  <c r="I47" i="1"/>
  <c r="N47" i="1"/>
  <c r="N82" i="1" l="1"/>
  <c r="D59" i="1"/>
  <c r="E60" i="1"/>
  <c r="AA44" i="1"/>
  <c r="AA43" i="1"/>
  <c r="X43" i="1"/>
  <c r="X45" i="1"/>
  <c r="AA47" i="1"/>
  <c r="C32" i="1"/>
  <c r="X48" i="1" s="1"/>
  <c r="X46" i="1"/>
  <c r="N45" i="1"/>
  <c r="J47" i="1"/>
  <c r="I46" i="1"/>
  <c r="F48" i="1"/>
  <c r="M44" i="1"/>
  <c r="I48" i="1"/>
  <c r="C46" i="1"/>
  <c r="I44" i="1"/>
  <c r="C43" i="1"/>
  <c r="O46" i="1"/>
  <c r="N44" i="1"/>
  <c r="I43" i="1"/>
  <c r="J43" i="1"/>
  <c r="N48" i="1"/>
  <c r="N46" i="1"/>
  <c r="C45" i="1"/>
  <c r="M45" i="1"/>
  <c r="O43" i="1"/>
  <c r="N43" i="1"/>
  <c r="F47" i="1"/>
  <c r="C48" i="1"/>
  <c r="M47" i="1"/>
  <c r="E48" i="1"/>
  <c r="C47" i="1"/>
  <c r="J48" i="1"/>
  <c r="G48" i="1"/>
  <c r="F43" i="1"/>
  <c r="D82" i="1" l="1"/>
  <c r="E59" i="1"/>
  <c r="F60" i="1"/>
  <c r="X50" i="1"/>
  <c r="E82" i="1" l="1"/>
  <c r="B72" i="1"/>
  <c r="B70" i="1"/>
  <c r="B71" i="1"/>
  <c r="F71" i="1" s="1"/>
  <c r="G60" i="1"/>
  <c r="F59" i="1"/>
  <c r="AA50" i="1"/>
  <c r="C52" i="1" s="1"/>
  <c r="E52" i="1" s="1"/>
  <c r="K55" i="1"/>
  <c r="M56" i="1"/>
  <c r="I56" i="1"/>
  <c r="D55" i="1"/>
  <c r="L55" i="1"/>
  <c r="N56" i="1"/>
  <c r="J56" i="1"/>
  <c r="J55" i="1"/>
  <c r="E55" i="1"/>
  <c r="M55" i="1"/>
  <c r="O56" i="1"/>
  <c r="K56" i="1"/>
  <c r="L56" i="1"/>
  <c r="F55" i="1"/>
  <c r="N55" i="1"/>
  <c r="D56" i="1"/>
  <c r="G56" i="1"/>
  <c r="H56" i="1"/>
  <c r="G55" i="1"/>
  <c r="O55" i="1"/>
  <c r="E56" i="1"/>
  <c r="I55" i="1"/>
  <c r="H55" i="1"/>
  <c r="C55" i="1"/>
  <c r="F56" i="1"/>
  <c r="C56" i="1"/>
  <c r="F82" i="1" l="1"/>
  <c r="N71" i="1"/>
  <c r="D71" i="1"/>
  <c r="E71" i="1"/>
  <c r="F70" i="1"/>
  <c r="H70" i="1"/>
  <c r="N70" i="1"/>
  <c r="E70" i="1"/>
  <c r="J70" i="1"/>
  <c r="L70" i="1"/>
  <c r="I70" i="1"/>
  <c r="K70" i="1"/>
  <c r="G70" i="1"/>
  <c r="M70" i="1"/>
  <c r="D70" i="1"/>
  <c r="G59" i="1"/>
  <c r="H60" i="1"/>
  <c r="H59" i="1" s="1"/>
  <c r="G71" i="1"/>
  <c r="Q47" i="1" a="1"/>
  <c r="H82" i="1" l="1"/>
  <c r="G82" i="1"/>
  <c r="I60" i="1"/>
  <c r="I71" i="1" s="1"/>
  <c r="H71" i="1"/>
  <c r="Q47" i="1"/>
  <c r="J60" i="1" l="1"/>
  <c r="J71" i="1" s="1"/>
  <c r="I59" i="1"/>
  <c r="Q46" i="1" a="1"/>
  <c r="I82" i="1" l="1"/>
  <c r="K60" i="1"/>
  <c r="J59" i="1"/>
  <c r="K71" i="1"/>
  <c r="K59" i="1"/>
  <c r="L60" i="1"/>
  <c r="Q46" i="1"/>
  <c r="Q44" i="1" a="1"/>
  <c r="K82" i="1" l="1"/>
  <c r="J82" i="1"/>
  <c r="L71" i="1"/>
  <c r="L59" i="1"/>
  <c r="M60" i="1"/>
  <c r="M72" i="1" s="1"/>
  <c r="Q44" i="1"/>
  <c r="S44" i="1" a="1"/>
  <c r="L82" i="1" l="1"/>
  <c r="M71" i="1"/>
  <c r="M62" i="1"/>
  <c r="L61" i="1"/>
  <c r="L72" i="1" s="1"/>
  <c r="L75" i="1" s="1"/>
  <c r="M59" i="1"/>
  <c r="I61" i="1"/>
  <c r="I72" i="1" s="1"/>
  <c r="J61" i="1"/>
  <c r="J72" i="1" s="1"/>
  <c r="K61" i="1"/>
  <c r="K72" i="1" s="1"/>
  <c r="E61" i="1"/>
  <c r="E72" i="1" s="1"/>
  <c r="D61" i="1"/>
  <c r="D72" i="1" s="1"/>
  <c r="G61" i="1"/>
  <c r="G72" i="1" s="1"/>
  <c r="N61" i="1"/>
  <c r="N72" i="1" s="1"/>
  <c r="F61" i="1"/>
  <c r="F72" i="1" s="1"/>
  <c r="H61" i="1"/>
  <c r="H72" i="1" s="1"/>
  <c r="S44" i="1"/>
  <c r="S47" i="1" a="1"/>
  <c r="M82" i="1" l="1"/>
  <c r="L74" i="1"/>
  <c r="L77" i="1"/>
  <c r="N75" i="1"/>
  <c r="N74" i="1"/>
  <c r="N77" i="1" s="1"/>
  <c r="J75" i="1"/>
  <c r="J74" i="1"/>
  <c r="F74" i="1"/>
  <c r="F75" i="1"/>
  <c r="G75" i="1"/>
  <c r="G74" i="1"/>
  <c r="G77" i="1" s="1"/>
  <c r="I74" i="1"/>
  <c r="I75" i="1"/>
  <c r="D75" i="1"/>
  <c r="D74" i="1"/>
  <c r="D77" i="1" s="1"/>
  <c r="M74" i="1"/>
  <c r="M75" i="1"/>
  <c r="E75" i="1"/>
  <c r="E74" i="1"/>
  <c r="E77" i="1" s="1"/>
  <c r="H75" i="1"/>
  <c r="H74" i="1"/>
  <c r="K74" i="1"/>
  <c r="K75" i="1"/>
  <c r="L62" i="1"/>
  <c r="H62" i="1"/>
  <c r="K62" i="1"/>
  <c r="I62" i="1"/>
  <c r="G62" i="1"/>
  <c r="J62" i="1"/>
  <c r="F62" i="1"/>
  <c r="N62" i="1"/>
  <c r="D62" i="1"/>
  <c r="E62" i="1"/>
  <c r="S47" i="1"/>
  <c r="R47" i="1"/>
  <c r="T47" i="1" s="1"/>
  <c r="Z47" i="1" s="1"/>
  <c r="R44" i="1"/>
  <c r="T44" i="1" s="1"/>
  <c r="Z44" i="1" s="1"/>
  <c r="R46" i="1"/>
  <c r="T46" i="1" s="1"/>
  <c r="Z46" i="1" s="1"/>
  <c r="Q45" i="1" a="1"/>
  <c r="Q43" i="1" a="1"/>
  <c r="S46" i="1" a="1"/>
  <c r="D78" i="1" l="1"/>
  <c r="D80" i="1"/>
  <c r="I77" i="1"/>
  <c r="I68" i="1" s="1"/>
  <c r="S46" i="1"/>
  <c r="Q45" i="1"/>
  <c r="Q43" i="1"/>
  <c r="H77" i="1"/>
  <c r="J77" i="1"/>
  <c r="L68" i="1"/>
  <c r="L78" i="1"/>
  <c r="L80" i="1"/>
  <c r="M77" i="1"/>
  <c r="K77" i="1"/>
  <c r="F77" i="1"/>
  <c r="G78" i="1"/>
  <c r="G80" i="1"/>
  <c r="G68" i="1"/>
  <c r="D68" i="1"/>
  <c r="E78" i="1"/>
  <c r="E80" i="1"/>
  <c r="N78" i="1"/>
  <c r="N80" i="1"/>
  <c r="E68" i="1"/>
  <c r="N68" i="1"/>
  <c r="C61" i="1"/>
  <c r="S45" i="1" a="1"/>
  <c r="S43" i="1" a="1"/>
  <c r="I80" i="1" l="1"/>
  <c r="I78" i="1"/>
  <c r="S43" i="1"/>
  <c r="S45" i="1"/>
  <c r="M78" i="1"/>
  <c r="M80" i="1"/>
  <c r="M68" i="1"/>
  <c r="J68" i="1"/>
  <c r="J78" i="1"/>
  <c r="J80" i="1"/>
  <c r="H78" i="1"/>
  <c r="H80" i="1"/>
  <c r="H68" i="1"/>
  <c r="F78" i="1"/>
  <c r="F80" i="1"/>
  <c r="F68" i="1"/>
  <c r="R43" i="1"/>
  <c r="T43" i="1" s="1"/>
  <c r="Z43" i="1" s="1"/>
  <c r="K78" i="1"/>
  <c r="K80" i="1"/>
  <c r="K68" i="1"/>
  <c r="R45" i="1"/>
  <c r="T45" i="1" s="1"/>
  <c r="Z45" i="1" s="1"/>
  <c r="E83" i="1"/>
  <c r="G83" i="1" l="1"/>
  <c r="L83" i="1" l="1"/>
  <c r="F83" i="1" l="1"/>
  <c r="N83" i="1" l="1"/>
  <c r="H83" i="1" l="1"/>
  <c r="I83" i="1" l="1"/>
  <c r="J83" i="1" l="1"/>
  <c r="K83" i="1" l="1"/>
  <c r="Q48" i="1"/>
  <c r="S48" i="1"/>
  <c r="R48" i="1" l="1"/>
  <c r="M83" i="1"/>
  <c r="D83" i="1"/>
  <c r="R50" i="1" l="1"/>
  <c r="T48" i="1"/>
  <c r="Z48" i="1" s="1"/>
  <c r="Z50" i="1" s="1"/>
  <c r="C51" i="1" s="1"/>
  <c r="E51" i="1" s="1"/>
  <c r="C50" i="1" l="1"/>
  <c r="E50" i="1" s="1"/>
</calcChain>
</file>

<file path=xl/sharedStrings.xml><?xml version="1.0" encoding="utf-8"?>
<sst xmlns="http://schemas.openxmlformats.org/spreadsheetml/2006/main" count="132" uniqueCount="108">
  <si>
    <t>Di</t>
  </si>
  <si>
    <t xml:space="preserve"> Impeller diameter [m]</t>
  </si>
  <si>
    <t>g</t>
  </si>
  <si>
    <t xml:space="preserve"> Gravity acceleration [m/s2]</t>
  </si>
  <si>
    <t>h</t>
  </si>
  <si>
    <t xml:space="preserve"> Waterjet exit nozzle elevation [m] </t>
  </si>
  <si>
    <t>hpi</t>
  </si>
  <si>
    <t xml:space="preserve"> Static head at pump inlet [m] </t>
  </si>
  <si>
    <t>hj</t>
  </si>
  <si>
    <t xml:space="preserve"> Height of jet centerline above sea level [m]</t>
  </si>
  <si>
    <t>nd</t>
  </si>
  <si>
    <t xml:space="preserve"> Pump design speed [rev/s] </t>
  </si>
  <si>
    <t>Nwj</t>
  </si>
  <si>
    <t xml:space="preserve"> Number of jets</t>
  </si>
  <si>
    <t>Qd</t>
  </si>
  <si>
    <t xml:space="preserve"> Pump design flow rate [m3/s]</t>
  </si>
  <si>
    <t>Tcav</t>
  </si>
  <si>
    <t xml:space="preserve"> Cavitation thrust limit [N]</t>
  </si>
  <si>
    <t>ζ</t>
  </si>
  <si>
    <t xml:space="preserve"> Waterjet duct loss factor</t>
  </si>
  <si>
    <t>ρ</t>
  </si>
  <si>
    <t xml:space="preserve"> Sea water density [kg/m3] </t>
  </si>
  <si>
    <t>σwj</t>
  </si>
  <si>
    <t xml:space="preserve"> Waterjet cavitation number </t>
  </si>
  <si>
    <t xml:space="preserve">τCwj </t>
  </si>
  <si>
    <t xml:space="preserve"> Waterjet cavitation thrust coefficient</t>
  </si>
  <si>
    <t>Dopt</t>
  </si>
  <si>
    <r>
      <t>KTwj/Jwj ^2 = Twj/(</t>
    </r>
    <r>
      <rPr>
        <sz val="11"/>
        <color theme="1"/>
        <rFont val="Calibri"/>
        <family val="2"/>
      </rPr>
      <t>ρ*Di^2*V^2)</t>
    </r>
  </si>
  <si>
    <t>Twj = Rt/((1 − t) * Nwj)</t>
  </si>
  <si>
    <t>t</t>
  </si>
  <si>
    <t xml:space="preserve"> Thrust deduction factor</t>
  </si>
  <si>
    <t>Rt</t>
  </si>
  <si>
    <t>Vd</t>
  </si>
  <si>
    <t>Resistance @ Design Speed [N]</t>
  </si>
  <si>
    <t>N</t>
  </si>
  <si>
    <t>lb</t>
  </si>
  <si>
    <t>mph</t>
  </si>
  <si>
    <t>Design Speed [kph]</t>
  </si>
  <si>
    <t>Di^2 =</t>
  </si>
  <si>
    <t>m</t>
  </si>
  <si>
    <t>m2</t>
  </si>
  <si>
    <t>Di =</t>
  </si>
  <si>
    <t>in</t>
  </si>
  <si>
    <t>or</t>
  </si>
  <si>
    <r>
      <t>KTwj/Jwj ^2 * Jwj^2 = Twj/(</t>
    </r>
    <r>
      <rPr>
        <sz val="11"/>
        <color theme="1"/>
        <rFont val="Calibri"/>
        <family val="2"/>
      </rPr>
      <t xml:space="preserve">ρ*Di^2*V^2) * </t>
    </r>
    <r>
      <rPr>
        <sz val="11"/>
        <color theme="1"/>
        <rFont val="Calibri"/>
        <family val="2"/>
        <scheme val="minor"/>
      </rPr>
      <t>Jwj^2</t>
    </r>
  </si>
  <si>
    <t>Jwj</t>
  </si>
  <si>
    <t>Jwj^2</t>
  </si>
  <si>
    <t>mps</t>
  </si>
  <si>
    <t>fps</t>
  </si>
  <si>
    <t>*Jwj^2</t>
  </si>
  <si>
    <t>KTwj/Jwj ^2 * Jwj^2</t>
  </si>
  <si>
    <t>1,6</t>
  </si>
  <si>
    <t>a = 0.8 - KTwj/Jwj^2 * Jwj^2</t>
  </si>
  <si>
    <t>Jwi des</t>
  </si>
  <si>
    <t>n des</t>
  </si>
  <si>
    <t>T des</t>
  </si>
  <si>
    <t>Kt des</t>
  </si>
  <si>
    <t>pa</t>
  </si>
  <si>
    <t xml:space="preserve"> Atmospheric pressure [Pa] </t>
  </si>
  <si>
    <t>pv</t>
  </si>
  <si>
    <t xml:space="preserve"> Vapor pressure [Pa] </t>
  </si>
  <si>
    <t>@15 C</t>
  </si>
  <si>
    <t>τ(Cwj)</t>
  </si>
  <si>
    <t>Ai =</t>
  </si>
  <si>
    <t>Pb = α * ρ * Di^5 * n^3</t>
  </si>
  <si>
    <t>Tcorr</t>
  </si>
  <si>
    <t>Tcav corr</t>
  </si>
  <si>
    <t>Tcav corrected = Tcav(1.36 − Di)^0.6</t>
  </si>
  <si>
    <t>kW</t>
  </si>
  <si>
    <t>HP</t>
  </si>
  <si>
    <t>Twj corrected = Twj(Di + 0.64)^0.4 (0.0073V + 0.8625)</t>
  </si>
  <si>
    <t>kt</t>
  </si>
  <si>
    <t>Ktwj</t>
  </si>
  <si>
    <t>Speed</t>
  </si>
  <si>
    <t>T</t>
  </si>
  <si>
    <t>Ktwj/Jwj^2</t>
  </si>
  <si>
    <t>RPM</t>
  </si>
  <si>
    <t>Pb</t>
  </si>
  <si>
    <t>a = 1.0 - KTwj/Jwj^2 * Jwj^2</t>
  </si>
  <si>
    <t>a = 1.2 - KTwj/Jwj^2 * Jwj^2</t>
  </si>
  <si>
    <t>a = 1.4 - KTwj/Jwj^2 * Jwj^2</t>
  </si>
  <si>
    <t>a = 1.6 - KTwj/Jwj^2 * Jwj^2</t>
  </si>
  <si>
    <t>a = 1.8 - KTwj/Jwj^2 * Jwj^2</t>
  </si>
  <si>
    <t>Twj = Ktwj *(ρ * n^2 * Di^4)</t>
  </si>
  <si>
    <t>Ktwj can be replaced by a polynomial fit as a f(J)</t>
  </si>
  <si>
    <t>a2</t>
  </si>
  <si>
    <t>a1</t>
  </si>
  <si>
    <t>a0</t>
  </si>
  <si>
    <t>Twj =(a2*Jwj^2+a1*Jwj+a0)*((ρ * n^2 * Di^4)</t>
  </si>
  <si>
    <t>Twj =(a2*(V/Di)^2/n^2+a1*(V/Di)/n+a0)*((ρ * n^2 * Di^4)</t>
  </si>
  <si>
    <t>a =</t>
  </si>
  <si>
    <t>c =</t>
  </si>
  <si>
    <t>b =</t>
  </si>
  <si>
    <t xml:space="preserve">Solve for n </t>
  </si>
  <si>
    <r>
      <t xml:space="preserve">0 = </t>
    </r>
    <r>
      <rPr>
        <sz val="11"/>
        <color rgb="FF00B050"/>
        <rFont val="Calibri"/>
        <family val="2"/>
        <scheme val="minor"/>
      </rPr>
      <t xml:space="preserve"> a2*ρ*Di^2*V^2 - Twj</t>
    </r>
    <r>
      <rPr>
        <sz val="11"/>
        <color theme="1"/>
        <rFont val="Calibri"/>
        <family val="2"/>
        <scheme val="minor"/>
      </rPr>
      <t xml:space="preserve"> + </t>
    </r>
    <r>
      <rPr>
        <sz val="11"/>
        <color rgb="FFFF0000"/>
        <rFont val="Calibri"/>
        <family val="2"/>
        <scheme val="minor"/>
      </rPr>
      <t>a1*ρ*Di^3*V</t>
    </r>
    <r>
      <rPr>
        <sz val="11"/>
        <color theme="1"/>
        <rFont val="Calibri"/>
        <family val="2"/>
        <scheme val="minor"/>
      </rPr>
      <t>*n +</t>
    </r>
    <r>
      <rPr>
        <sz val="11"/>
        <color rgb="FF0070C0"/>
        <rFont val="Calibri"/>
        <family val="2"/>
        <scheme val="minor"/>
      </rPr>
      <t xml:space="preserve"> a0*ρ*Di^4</t>
    </r>
    <r>
      <rPr>
        <sz val="11"/>
        <color theme="1"/>
        <rFont val="Calibri"/>
        <family val="2"/>
        <scheme val="minor"/>
      </rPr>
      <t>*n^2</t>
    </r>
  </si>
  <si>
    <t>α =</t>
  </si>
  <si>
    <t>n</t>
  </si>
  <si>
    <t>For Given Thrust and Speed calc n and Pb</t>
  </si>
  <si>
    <t>Design Thrust =</t>
  </si>
  <si>
    <t>use 2000 &lt; T &lt; 46,000</t>
  </si>
  <si>
    <t>1&lt; V &lt; 15</t>
  </si>
  <si>
    <t>Ktwj = a2*J^2+a1*J+a0</t>
  </si>
  <si>
    <t>a2 =</t>
  </si>
  <si>
    <t>a1 =</t>
  </si>
  <si>
    <t>a0 =</t>
  </si>
  <si>
    <t>Kt</t>
  </si>
  <si>
    <t>J=V/(nDi)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</si>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</sst>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0"/>
    <numFmt numFmtId="166" formatCode="0.000"/>
    <numFmt numFmtId="167" formatCode="0.0000E+0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8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rgb="FF447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0" fontId="0" fillId="0" borderId="0" xfId="0" applyFill="1"/>
    <xf numFmtId="164" fontId="0" fillId="0" borderId="0" xfId="0" applyNumberFormat="1" applyFill="1"/>
    <xf numFmtId="0" fontId="1" fillId="0" borderId="0" xfId="0" applyFont="1"/>
    <xf numFmtId="0" fontId="3" fillId="0" borderId="0" xfId="0" applyFont="1"/>
    <xf numFmtId="0" fontId="0" fillId="3" borderId="0" xfId="0" applyFill="1"/>
    <xf numFmtId="0" fontId="4" fillId="0" borderId="0" xfId="0" applyFont="1"/>
    <xf numFmtId="0" fontId="0" fillId="0" borderId="0" xfId="0" quotePrefix="1"/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2" fillId="0" borderId="0" xfId="0" applyFont="1"/>
    <xf numFmtId="2" fontId="0" fillId="0" borderId="0" xfId="0" applyNumberFormat="1"/>
    <xf numFmtId="2" fontId="3" fillId="0" borderId="0" xfId="0" applyNumberFormat="1" applyFont="1"/>
    <xf numFmtId="164" fontId="0" fillId="0" borderId="0" xfId="0" applyNumberFormat="1"/>
    <xf numFmtId="164" fontId="3" fillId="0" borderId="0" xfId="0" applyNumberFormat="1" applyFont="1"/>
    <xf numFmtId="166" fontId="0" fillId="0" borderId="0" xfId="0" applyNumberFormat="1"/>
    <xf numFmtId="164" fontId="0" fillId="4" borderId="0" xfId="0" applyNumberFormat="1" applyFill="1"/>
    <xf numFmtId="0" fontId="0" fillId="4" borderId="0" xfId="0" applyFill="1"/>
    <xf numFmtId="0" fontId="1" fillId="4" borderId="0" xfId="0" applyFont="1" applyFill="1"/>
    <xf numFmtId="0" fontId="1" fillId="2" borderId="0" xfId="0" applyFont="1" applyFill="1"/>
    <xf numFmtId="2" fontId="0" fillId="2" borderId="0" xfId="0" applyNumberFormat="1" applyFill="1"/>
    <xf numFmtId="165" fontId="0" fillId="0" borderId="0" xfId="0" applyNumberFormat="1" applyFill="1"/>
    <xf numFmtId="166" fontId="0" fillId="0" borderId="0" xfId="0" applyNumberFormat="1" applyFill="1"/>
    <xf numFmtId="2" fontId="0" fillId="0" borderId="0" xfId="0" applyNumberFormat="1" applyFill="1"/>
    <xf numFmtId="1" fontId="0" fillId="0" borderId="0" xfId="0" applyNumberFormat="1"/>
    <xf numFmtId="11" fontId="0" fillId="0" borderId="0" xfId="0" applyNumberFormat="1"/>
    <xf numFmtId="11" fontId="0" fillId="0" borderId="0" xfId="0" applyNumberFormat="1" applyAlignment="1">
      <alignment wrapText="1"/>
    </xf>
    <xf numFmtId="11" fontId="0" fillId="0" borderId="0" xfId="0" applyNumberFormat="1" applyFill="1"/>
    <xf numFmtId="0" fontId="0" fillId="0" borderId="0" xfId="0" quotePrefix="1" applyFill="1"/>
    <xf numFmtId="0" fontId="6" fillId="0" borderId="0" xfId="0" quotePrefix="1" applyFont="1" applyFill="1"/>
    <xf numFmtId="0" fontId="6" fillId="0" borderId="0" xfId="0" applyFont="1" applyFill="1"/>
    <xf numFmtId="0" fontId="7" fillId="0" borderId="0" xfId="0" quotePrefix="1" applyFont="1" applyFill="1"/>
    <xf numFmtId="0" fontId="7" fillId="0" borderId="0" xfId="0" applyFont="1" applyFill="1"/>
    <xf numFmtId="11" fontId="7" fillId="0" borderId="0" xfId="0" quotePrefix="1" applyNumberFormat="1" applyFont="1" applyFill="1"/>
    <xf numFmtId="0" fontId="1" fillId="0" borderId="0" xfId="0" quotePrefix="1" applyFont="1" applyFill="1"/>
    <xf numFmtId="0" fontId="1" fillId="0" borderId="0" xfId="0" applyFont="1" applyFill="1"/>
    <xf numFmtId="11" fontId="1" fillId="0" borderId="0" xfId="0" quotePrefix="1" applyNumberFormat="1" applyFont="1" applyFill="1"/>
    <xf numFmtId="2" fontId="6" fillId="0" borderId="0" xfId="0" applyNumberFormat="1" applyFont="1" applyFill="1"/>
    <xf numFmtId="0" fontId="8" fillId="0" borderId="0" xfId="0" applyFont="1" applyAlignment="1">
      <alignment horizontal="center" vertical="center" readingOrder="1"/>
    </xf>
    <xf numFmtId="167" fontId="7" fillId="0" borderId="0" xfId="0" applyNumberFormat="1" applyFont="1" applyFill="1" applyAlignment="1">
      <alignment horizontal="left"/>
    </xf>
    <xf numFmtId="167" fontId="1" fillId="0" borderId="0" xfId="0" applyNumberFormat="1" applyFont="1" applyFill="1" applyAlignment="1">
      <alignment horizontal="left"/>
    </xf>
    <xf numFmtId="167" fontId="6" fillId="0" borderId="0" xfId="0" applyNumberFormat="1" applyFont="1" applyFill="1" applyAlignment="1">
      <alignment horizontal="left"/>
    </xf>
    <xf numFmtId="165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Kt/J2*J2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Sheet1!$C$40:$O$40</c:f>
              <c:numCache>
                <c:formatCode>General</c:formatCode>
                <c:ptCount val="13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</c:numCache>
            </c:numRef>
          </c:xVal>
          <c:yVal>
            <c:numRef>
              <c:f>Sheet1!$C$42:$O$42</c:f>
              <c:numCache>
                <c:formatCode>General</c:formatCode>
                <c:ptCount val="13"/>
                <c:pt idx="0">
                  <c:v>0</c:v>
                </c:pt>
                <c:pt idx="1">
                  <c:v>2.6343195539320897E-2</c:v>
                </c:pt>
                <c:pt idx="2">
                  <c:v>0.10537278215728359</c:v>
                </c:pt>
                <c:pt idx="3">
                  <c:v>0.23708875985388808</c:v>
                </c:pt>
                <c:pt idx="4">
                  <c:v>0.42149112862913435</c:v>
                </c:pt>
                <c:pt idx="5">
                  <c:v>0.6585798884830224</c:v>
                </c:pt>
                <c:pt idx="6">
                  <c:v>0.94835503941555233</c:v>
                </c:pt>
                <c:pt idx="7">
                  <c:v>1.2908165814267238</c:v>
                </c:pt>
                <c:pt idx="8">
                  <c:v>1.6859645145165374</c:v>
                </c:pt>
                <c:pt idx="9">
                  <c:v>2.1337988386849926</c:v>
                </c:pt>
                <c:pt idx="10">
                  <c:v>2.6343195539320896</c:v>
                </c:pt>
                <c:pt idx="11">
                  <c:v>3.1875266602578285</c:v>
                </c:pt>
                <c:pt idx="12">
                  <c:v>3.7934201576622093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D2B-4656-A016-7161279CEF22}"/>
            </c:ext>
          </c:extLst>
        </c:ser>
        <c:ser>
          <c:idx val="0"/>
          <c:order val="1"/>
          <c:tx>
            <c:v>a = 0.8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Sheet2!$A$2:$A$14</c:f>
              <c:numCache>
                <c:formatCode>0.00</c:formatCode>
                <c:ptCount val="13"/>
                <c:pt idx="0">
                  <c:v>1.158519826127551E-6</c:v>
                </c:pt>
                <c:pt idx="1">
                  <c:v>0.25692796474950974</c:v>
                </c:pt>
                <c:pt idx="2">
                  <c:v>0.49874145015091775</c:v>
                </c:pt>
                <c:pt idx="3">
                  <c:v>0.76322496420308417</c:v>
                </c:pt>
                <c:pt idx="4">
                  <c:v>0.98992511789604931</c:v>
                </c:pt>
                <c:pt idx="5">
                  <c:v>1.2619653181664903</c:v>
                </c:pt>
                <c:pt idx="6">
                  <c:v>1.4962221584125657</c:v>
                </c:pt>
                <c:pt idx="7">
                  <c:v>1.7153656558812831</c:v>
                </c:pt>
                <c:pt idx="8">
                  <c:v>2.0025192112918395</c:v>
                </c:pt>
                <c:pt idx="9">
                  <c:v>2.267002755949135</c:v>
                </c:pt>
                <c:pt idx="10">
                  <c:v>2.5012596088569858</c:v>
                </c:pt>
                <c:pt idx="11">
                  <c:v>2.7581864850575006</c:v>
                </c:pt>
                <c:pt idx="12">
                  <c:v>3.0000000000406901</c:v>
                </c:pt>
              </c:numCache>
            </c:numRef>
          </c:xVal>
          <c:yVal>
            <c:numRef>
              <c:f>Sheet2!$H$2:$H$14</c:f>
              <c:numCache>
                <c:formatCode>0.00</c:formatCode>
                <c:ptCount val="13"/>
                <c:pt idx="0">
                  <c:v>0.77490367014606787</c:v>
                </c:pt>
                <c:pt idx="1">
                  <c:v>0.66771889945923912</c:v>
                </c:pt>
                <c:pt idx="2">
                  <c:v>0.58628667555803704</c:v>
                </c:pt>
                <c:pt idx="3">
                  <c:v>0.51013457355459013</c:v>
                </c:pt>
                <c:pt idx="4">
                  <c:v>0.44412335998695424</c:v>
                </c:pt>
                <c:pt idx="5">
                  <c:v>0.37834088970874136</c:v>
                </c:pt>
                <c:pt idx="6">
                  <c:v>0.3226993205963411</c:v>
                </c:pt>
                <c:pt idx="7">
                  <c:v>0.27214726463669348</c:v>
                </c:pt>
                <c:pt idx="8">
                  <c:v>0.21160679232340712</c:v>
                </c:pt>
                <c:pt idx="9">
                  <c:v>0.16128347733565887</c:v>
                </c:pt>
                <c:pt idx="10">
                  <c:v>0.11597342911625892</c:v>
                </c:pt>
                <c:pt idx="11">
                  <c:v>7.0777752327884219E-2</c:v>
                </c:pt>
                <c:pt idx="12">
                  <c:v>3.0671592469468167E-2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D2B-4656-A016-7161279CEF22}"/>
            </c:ext>
          </c:extLst>
        </c:ser>
        <c:ser>
          <c:idx val="2"/>
          <c:order val="2"/>
          <c:tx>
            <c:v>a = 1.0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Sheet2!$B$2:$B$14</c:f>
              <c:numCache>
                <c:formatCode>0.00</c:formatCode>
                <c:ptCount val="13"/>
                <c:pt idx="0">
                  <c:v>1.2864103451253641E-6</c:v>
                </c:pt>
                <c:pt idx="1">
                  <c:v>0.25692809712328807</c:v>
                </c:pt>
                <c:pt idx="2">
                  <c:v>0.50629824859602934</c:v>
                </c:pt>
                <c:pt idx="3">
                  <c:v>0.73299838777831383</c:v>
                </c:pt>
                <c:pt idx="4">
                  <c:v>1.0050385718443124</c:v>
                </c:pt>
                <c:pt idx="5">
                  <c:v>1.2619654183896225</c:v>
                </c:pt>
                <c:pt idx="6">
                  <c:v>1.5037789219744171</c:v>
                </c:pt>
                <c:pt idx="7">
                  <c:v>1.7758191225061803</c:v>
                </c:pt>
                <c:pt idx="8">
                  <c:v>2.0025192886614067</c:v>
                </c:pt>
                <c:pt idx="9">
                  <c:v>2.2518894772255891</c:v>
                </c:pt>
                <c:pt idx="10">
                  <c:v>2.5012596650463301</c:v>
                </c:pt>
                <c:pt idx="11">
                  <c:v>2.7884132165281121</c:v>
                </c:pt>
                <c:pt idx="12">
                  <c:v>3.0000000001356342</c:v>
                </c:pt>
              </c:numCache>
            </c:numRef>
          </c:xVal>
          <c:yVal>
            <c:numRef>
              <c:f>Sheet2!$I$2:$I$14</c:f>
              <c:numCache>
                <c:formatCode>0.00</c:formatCode>
                <c:ptCount val="13"/>
                <c:pt idx="0">
                  <c:v>0.89888215866014587</c:v>
                </c:pt>
                <c:pt idx="1">
                  <c:v>0.7916973791844365</c:v>
                </c:pt>
                <c:pt idx="2">
                  <c:v>0.69997173234531163</c:v>
                </c:pt>
                <c:pt idx="3">
                  <c:v>0.61846321943413529</c:v>
                </c:pt>
                <c:pt idx="4">
                  <c:v>0.53718344827836051</c:v>
                </c:pt>
                <c:pt idx="5">
                  <c:v>0.46615895216065301</c:v>
                </c:pt>
                <c:pt idx="6">
                  <c:v>0.40022396769137525</c:v>
                </c:pt>
                <c:pt idx="7">
                  <c:v>0.33444147835120719</c:v>
                </c:pt>
                <c:pt idx="8">
                  <c:v>0.27876177302573307</c:v>
                </c:pt>
                <c:pt idx="9">
                  <c:v>0.22319643934906389</c:v>
                </c:pt>
                <c:pt idx="10">
                  <c:v>0.16763110379090887</c:v>
                </c:pt>
                <c:pt idx="11">
                  <c:v>0.11225638846157047</c:v>
                </c:pt>
                <c:pt idx="12">
                  <c:v>6.6831963271986372E-2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D2B-4656-A016-7161279CEF22}"/>
            </c:ext>
          </c:extLst>
        </c:ser>
        <c:ser>
          <c:idx val="3"/>
          <c:order val="3"/>
          <c:tx>
            <c:v>a = 1.2</c:v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Sheet2!$C$2:$C$14</c:f>
              <c:numCache>
                <c:formatCode>0.00</c:formatCode>
                <c:ptCount val="13"/>
                <c:pt idx="0">
                  <c:v>-7.5552679788077363E-3</c:v>
                </c:pt>
                <c:pt idx="1">
                  <c:v>0.24181486722475554</c:v>
                </c:pt>
                <c:pt idx="2">
                  <c:v>0.50629835892692543</c:v>
                </c:pt>
                <c:pt idx="3">
                  <c:v>0.76322517640221899</c:v>
                </c:pt>
                <c:pt idx="4">
                  <c:v>1.0050386699302214</c:v>
                </c:pt>
                <c:pt idx="5">
                  <c:v>1.2619655113305601</c:v>
                </c:pt>
                <c:pt idx="6">
                  <c:v>1.5113356739691284</c:v>
                </c:pt>
                <c:pt idx="7">
                  <c:v>1.7002524740478375</c:v>
                </c:pt>
                <c:pt idx="8">
                  <c:v>2.0100760276180329</c:v>
                </c:pt>
                <c:pt idx="9">
                  <c:v>2.2745595549241933</c:v>
                </c:pt>
                <c:pt idx="10">
                  <c:v>2.5088163849121092</c:v>
                </c:pt>
                <c:pt idx="11">
                  <c:v>2.7732998968196321</c:v>
                </c:pt>
                <c:pt idx="12">
                  <c:v>3.0000000002577054</c:v>
                </c:pt>
              </c:numCache>
            </c:numRef>
          </c:xVal>
          <c:yVal>
            <c:numRef>
              <c:f>Sheet2!$J$2:$J$14</c:f>
              <c:numCache>
                <c:formatCode>0.00</c:formatCode>
                <c:ptCount val="13"/>
                <c:pt idx="0">
                  <c:v>1.0279883004932904</c:v>
                </c:pt>
                <c:pt idx="1">
                  <c:v>0.91559960035715171</c:v>
                </c:pt>
                <c:pt idx="2">
                  <c:v>0.81361865699560376</c:v>
                </c:pt>
                <c:pt idx="3">
                  <c:v>0.71159956263159363</c:v>
                </c:pt>
                <c:pt idx="4">
                  <c:v>0.63533304928959178</c:v>
                </c:pt>
                <c:pt idx="5">
                  <c:v>0.55914277926857403</c:v>
                </c:pt>
                <c:pt idx="6">
                  <c:v>0.47774861195449175</c:v>
                </c:pt>
                <c:pt idx="7">
                  <c:v>0.42704405154359087</c:v>
                </c:pt>
                <c:pt idx="8">
                  <c:v>0.34595487662101271</c:v>
                </c:pt>
                <c:pt idx="9">
                  <c:v>0.28530002245232883</c:v>
                </c:pt>
                <c:pt idx="10">
                  <c:v>0.2244926693338016</c:v>
                </c:pt>
                <c:pt idx="11">
                  <c:v>0.1638378125841197</c:v>
                </c:pt>
                <c:pt idx="12">
                  <c:v>0.11332386808742057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D2B-4656-A016-7161279CEF22}"/>
            </c:ext>
          </c:extLst>
        </c:ser>
        <c:ser>
          <c:idx val="4"/>
          <c:order val="4"/>
          <c:tx>
            <c:v>a = 1.4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Sheet2!$D$2:$D$14</c:f>
              <c:numCache>
                <c:formatCode>0.00</c:formatCode>
                <c:ptCount val="13"/>
                <c:pt idx="0">
                  <c:v>7.5581490252972618E-3</c:v>
                </c:pt>
                <c:pt idx="1">
                  <c:v>0.27204163332207171</c:v>
                </c:pt>
                <c:pt idx="2">
                  <c:v>0.50629843559985321</c:v>
                </c:pt>
                <c:pt idx="3">
                  <c:v>0.77833859752238443</c:v>
                </c:pt>
                <c:pt idx="4">
                  <c:v>1.0050387389405389</c:v>
                </c:pt>
                <c:pt idx="5">
                  <c:v>1.2619655751522543</c:v>
                </c:pt>
                <c:pt idx="6">
                  <c:v>1.5037790724164581</c:v>
                </c:pt>
                <c:pt idx="7">
                  <c:v>1.7682625776745513</c:v>
                </c:pt>
                <c:pt idx="8">
                  <c:v>1.9949627349521104</c:v>
                </c:pt>
                <c:pt idx="9">
                  <c:v>2.2518895797535632</c:v>
                </c:pt>
                <c:pt idx="10">
                  <c:v>2.5012597433083159</c:v>
                </c:pt>
                <c:pt idx="11">
                  <c:v>2.7732999116421064</c:v>
                </c:pt>
                <c:pt idx="12">
                  <c:v>3.0000000003797762</c:v>
                </c:pt>
              </c:numCache>
            </c:numRef>
          </c:xVal>
          <c:yVal>
            <c:numRef>
              <c:f>Sheet2!$K$2:$K$14</c:f>
              <c:numCache>
                <c:formatCode>0.00</c:formatCode>
                <c:ptCount val="13"/>
                <c:pt idx="0">
                  <c:v>1.110716865778254</c:v>
                </c:pt>
                <c:pt idx="1">
                  <c:v>0.99840442538061636</c:v>
                </c:pt>
                <c:pt idx="2">
                  <c:v>0.90143673047601736</c:v>
                </c:pt>
                <c:pt idx="3">
                  <c:v>0.79432811047809815</c:v>
                </c:pt>
                <c:pt idx="4">
                  <c:v>0.71281957279022701</c:v>
                </c:pt>
                <c:pt idx="5">
                  <c:v>0.63146353075607953</c:v>
                </c:pt>
                <c:pt idx="6">
                  <c:v>0.56036277169020465</c:v>
                </c:pt>
                <c:pt idx="7">
                  <c:v>0.4738790814410308</c:v>
                </c:pt>
                <c:pt idx="8">
                  <c:v>0.41303360513769549</c:v>
                </c:pt>
                <c:pt idx="9">
                  <c:v>0.34717485782781465</c:v>
                </c:pt>
                <c:pt idx="10">
                  <c:v>0.276112217950992</c:v>
                </c:pt>
                <c:pt idx="11">
                  <c:v>0.21549548459604054</c:v>
                </c:pt>
                <c:pt idx="12">
                  <c:v>0.15981577233492653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D2B-4656-A016-7161279CEF22}"/>
            </c:ext>
          </c:extLst>
        </c:ser>
        <c:ser>
          <c:idx val="5"/>
          <c:order val="5"/>
          <c:tx>
            <c:v>a = 1.6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Sheet2!$E$2:$E$14</c:f>
              <c:numCache>
                <c:formatCode>0.00</c:formatCode>
                <c:ptCount val="13"/>
                <c:pt idx="0">
                  <c:v>7.5582440664548082E-3</c:v>
                </c:pt>
                <c:pt idx="1">
                  <c:v>0.26448504068684398</c:v>
                </c:pt>
                <c:pt idx="2">
                  <c:v>0.51385517889571386</c:v>
                </c:pt>
                <c:pt idx="3">
                  <c:v>0.76322532089001793</c:v>
                </c:pt>
                <c:pt idx="4">
                  <c:v>1.0050388051318129</c:v>
                </c:pt>
                <c:pt idx="5">
                  <c:v>1.2619656323076258</c:v>
                </c:pt>
                <c:pt idx="6">
                  <c:v>1.5037791201564179</c:v>
                </c:pt>
                <c:pt idx="7">
                  <c:v>1.7607059612666458</c:v>
                </c:pt>
                <c:pt idx="8">
                  <c:v>2.0100761269629643</c:v>
                </c:pt>
                <c:pt idx="9">
                  <c:v>2.2594462889756644</c:v>
                </c:pt>
                <c:pt idx="10">
                  <c:v>2.5012597714324518</c:v>
                </c:pt>
                <c:pt idx="11">
                  <c:v>2.7732999203652038</c:v>
                </c:pt>
                <c:pt idx="12">
                  <c:v>3.0075566692056381</c:v>
                </c:pt>
              </c:numCache>
            </c:numRef>
          </c:xVal>
          <c:yVal>
            <c:numRef>
              <c:f>Sheet2!$L$2:$L$14</c:f>
              <c:numCache>
                <c:formatCode>0.00</c:formatCode>
                <c:ptCount val="13"/>
                <c:pt idx="0">
                  <c:v>1.2346953518732882</c:v>
                </c:pt>
                <c:pt idx="1">
                  <c:v>1.1016816857149432</c:v>
                </c:pt>
                <c:pt idx="2">
                  <c:v>0.98929292373078037</c:v>
                </c:pt>
                <c:pt idx="3">
                  <c:v>0.88206992053485622</c:v>
                </c:pt>
                <c:pt idx="4">
                  <c:v>0.79547186051189123</c:v>
                </c:pt>
                <c:pt idx="5">
                  <c:v>0.70378427944996713</c:v>
                </c:pt>
                <c:pt idx="6">
                  <c:v>0.62235198294607319</c:v>
                </c:pt>
                <c:pt idx="7">
                  <c:v>0.55132746904384933</c:v>
                </c:pt>
                <c:pt idx="8">
                  <c:v>0.48026482957135286</c:v>
                </c:pt>
                <c:pt idx="9">
                  <c:v>0.40920218935561825</c:v>
                </c:pt>
                <c:pt idx="10">
                  <c:v>0.33810142439644558</c:v>
                </c:pt>
                <c:pt idx="11">
                  <c:v>0.26715315584899013</c:v>
                </c:pt>
                <c:pt idx="12">
                  <c:v>0.21151156719883052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D2B-4656-A016-7161279CEF22}"/>
            </c:ext>
          </c:extLst>
        </c:ser>
        <c:ser>
          <c:idx val="6"/>
          <c:order val="6"/>
          <c:tx>
            <c:v>a = 1.8</c:v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Sheet2!$F$2:$F$14</c:f>
              <c:numCache>
                <c:formatCode>0.00</c:formatCode>
                <c:ptCount val="13"/>
                <c:pt idx="0">
                  <c:v>7.5583324830733054E-3</c:v>
                </c:pt>
                <c:pt idx="1">
                  <c:v>0.27204178711680682</c:v>
                </c:pt>
                <c:pt idx="2">
                  <c:v>0.50629857256145594</c:v>
                </c:pt>
                <c:pt idx="3">
                  <c:v>0.76322538107281723</c:v>
                </c:pt>
                <c:pt idx="4">
                  <c:v>1.0201522038021671</c:v>
                </c:pt>
                <c:pt idx="5">
                  <c:v>1.2468523439928896</c:v>
                </c:pt>
                <c:pt idx="6">
                  <c:v>1.4962225030653427</c:v>
                </c:pt>
                <c:pt idx="7">
                  <c:v>1.7607060005920989</c:v>
                </c:pt>
                <c:pt idx="8">
                  <c:v>2.0025194893463913</c:v>
                </c:pt>
                <c:pt idx="9">
                  <c:v>2.2670029857290839</c:v>
                </c:pt>
                <c:pt idx="10">
                  <c:v>2.5163731318952336</c:v>
                </c:pt>
                <c:pt idx="11">
                  <c:v>2.7732999258201256</c:v>
                </c:pt>
                <c:pt idx="12">
                  <c:v>3.000000000651045</c:v>
                </c:pt>
              </c:numCache>
            </c:numRef>
          </c:xVal>
          <c:yVal>
            <c:numRef>
              <c:f>Sheet2!$M$2:$M$14</c:f>
              <c:numCache>
                <c:formatCode>0.00</c:formatCode>
                <c:ptCount val="13"/>
                <c:pt idx="0">
                  <c:v>1.3638396082222817</c:v>
                </c:pt>
                <c:pt idx="1">
                  <c:v>1.2050351864970761</c:v>
                </c:pt>
                <c:pt idx="2">
                  <c:v>1.0822386265661357</c:v>
                </c:pt>
                <c:pt idx="3">
                  <c:v>0.9647222073437417</c:v>
                </c:pt>
                <c:pt idx="4">
                  <c:v>0.86786885750721343</c:v>
                </c:pt>
                <c:pt idx="5">
                  <c:v>0.78636031120335614</c:v>
                </c:pt>
                <c:pt idx="6">
                  <c:v>0.70496613731828606</c:v>
                </c:pt>
                <c:pt idx="7">
                  <c:v>0.61331667684741775</c:v>
                </c:pt>
                <c:pt idx="8">
                  <c:v>0.54221591205828046</c:v>
                </c:pt>
                <c:pt idx="9">
                  <c:v>0.46089798519317426</c:v>
                </c:pt>
                <c:pt idx="10">
                  <c:v>0.38983534383638735</c:v>
                </c:pt>
                <c:pt idx="11">
                  <c:v>0.31881082633967173</c:v>
                </c:pt>
                <c:pt idx="12">
                  <c:v>0.26313111306408582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D2B-4656-A016-7161279CE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9433120"/>
        <c:axId val="669431872"/>
      </c:scatterChart>
      <c:valAx>
        <c:axId val="669433120"/>
        <c:scaling>
          <c:orientation val="minMax"/>
          <c:max val="3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Jwi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431872"/>
        <c:crosses val="autoZero"/>
        <c:crossBetween val="midCat"/>
      </c:valAx>
      <c:valAx>
        <c:axId val="669431872"/>
        <c:scaling>
          <c:orientation val="minMax"/>
          <c:max val="1.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Ktwi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433120"/>
        <c:crosses val="autoZero"/>
        <c:crossBetween val="midCat"/>
      </c:valAx>
      <c:spPr>
        <a:noFill/>
        <a:ln w="25400">
          <a:solidFill>
            <a:schemeClr val="tx1"/>
          </a:solidFill>
        </a:ln>
        <a:effectLst/>
      </c:spPr>
    </c:plotArea>
    <c:legend>
      <c:legendPos val="l"/>
      <c:layout>
        <c:manualLayout>
          <c:xMode val="edge"/>
          <c:yMode val="edge"/>
          <c:x val="0.81455227071541003"/>
          <c:y val="0.10393634542395233"/>
          <c:w val="0.13967759978366434"/>
          <c:h val="0.32416222040072401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Sheet2!$A$1</c:f>
              <c:strCache>
                <c:ptCount val="1"/>
                <c:pt idx="0">
                  <c:v>0.8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3.0627253296955782E-4"/>
                  <c:y val="-0.52063010258481701"/>
                </c:manualLayout>
              </c:layout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Sheet2!$A$2:$A$14</c:f>
              <c:numCache>
                <c:formatCode>0.00</c:formatCode>
                <c:ptCount val="13"/>
                <c:pt idx="0">
                  <c:v>1.158519826127551E-6</c:v>
                </c:pt>
                <c:pt idx="1">
                  <c:v>0.25692796474950974</c:v>
                </c:pt>
                <c:pt idx="2">
                  <c:v>0.49874145015091775</c:v>
                </c:pt>
                <c:pt idx="3">
                  <c:v>0.76322496420308417</c:v>
                </c:pt>
                <c:pt idx="4">
                  <c:v>0.98992511789604931</c:v>
                </c:pt>
                <c:pt idx="5">
                  <c:v>1.2619653181664903</c:v>
                </c:pt>
                <c:pt idx="6">
                  <c:v>1.4962221584125657</c:v>
                </c:pt>
                <c:pt idx="7">
                  <c:v>1.7153656558812831</c:v>
                </c:pt>
                <c:pt idx="8">
                  <c:v>2.0025192112918395</c:v>
                </c:pt>
                <c:pt idx="9">
                  <c:v>2.267002755949135</c:v>
                </c:pt>
                <c:pt idx="10">
                  <c:v>2.5012596088569858</c:v>
                </c:pt>
                <c:pt idx="11">
                  <c:v>2.7581864850575006</c:v>
                </c:pt>
                <c:pt idx="12">
                  <c:v>3.0000000000406901</c:v>
                </c:pt>
              </c:numCache>
            </c:numRef>
          </c:xVal>
          <c:yVal>
            <c:numRef>
              <c:f>Sheet2!$H$2:$H$14</c:f>
              <c:numCache>
                <c:formatCode>0.00</c:formatCode>
                <c:ptCount val="13"/>
                <c:pt idx="0">
                  <c:v>0.77490367014606787</c:v>
                </c:pt>
                <c:pt idx="1">
                  <c:v>0.66771889945923912</c:v>
                </c:pt>
                <c:pt idx="2">
                  <c:v>0.58628667555803704</c:v>
                </c:pt>
                <c:pt idx="3">
                  <c:v>0.51013457355459013</c:v>
                </c:pt>
                <c:pt idx="4">
                  <c:v>0.44412335998695424</c:v>
                </c:pt>
                <c:pt idx="5">
                  <c:v>0.37834088970874136</c:v>
                </c:pt>
                <c:pt idx="6">
                  <c:v>0.3226993205963411</c:v>
                </c:pt>
                <c:pt idx="7">
                  <c:v>0.27214726463669348</c:v>
                </c:pt>
                <c:pt idx="8">
                  <c:v>0.21160679232340712</c:v>
                </c:pt>
                <c:pt idx="9">
                  <c:v>0.16128347733565887</c:v>
                </c:pt>
                <c:pt idx="10">
                  <c:v>0.11597342911625892</c:v>
                </c:pt>
                <c:pt idx="11">
                  <c:v>7.0777752327884219E-2</c:v>
                </c:pt>
                <c:pt idx="12">
                  <c:v>3.0671592469468167E-2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02-4E12-959F-49A107F2A51F}"/>
            </c:ext>
          </c:extLst>
        </c:ser>
        <c:ser>
          <c:idx val="1"/>
          <c:order val="1"/>
          <c:tx>
            <c:strRef>
              <c:f>Sheet2!$B$1</c:f>
              <c:strCache>
                <c:ptCount val="1"/>
                <c:pt idx="0">
                  <c:v>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1.1582083287448189E-3"/>
                  <c:y val="-0.55763424074554901"/>
                </c:manualLayout>
              </c:layout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Sheet2!$B$2:$B$14</c:f>
              <c:numCache>
                <c:formatCode>0.00</c:formatCode>
                <c:ptCount val="13"/>
                <c:pt idx="0">
                  <c:v>1.2864103451253641E-6</c:v>
                </c:pt>
                <c:pt idx="1">
                  <c:v>0.25692809712328807</c:v>
                </c:pt>
                <c:pt idx="2">
                  <c:v>0.50629824859602934</c:v>
                </c:pt>
                <c:pt idx="3">
                  <c:v>0.73299838777831383</c:v>
                </c:pt>
                <c:pt idx="4">
                  <c:v>1.0050385718443124</c:v>
                </c:pt>
                <c:pt idx="5">
                  <c:v>1.2619654183896225</c:v>
                </c:pt>
                <c:pt idx="6">
                  <c:v>1.5037789219744171</c:v>
                </c:pt>
                <c:pt idx="7">
                  <c:v>1.7758191225061803</c:v>
                </c:pt>
                <c:pt idx="8">
                  <c:v>2.0025192886614067</c:v>
                </c:pt>
                <c:pt idx="9">
                  <c:v>2.2518894772255891</c:v>
                </c:pt>
                <c:pt idx="10">
                  <c:v>2.5012596650463301</c:v>
                </c:pt>
                <c:pt idx="11">
                  <c:v>2.7884132165281121</c:v>
                </c:pt>
                <c:pt idx="12">
                  <c:v>3.0000000001356342</c:v>
                </c:pt>
              </c:numCache>
            </c:numRef>
          </c:xVal>
          <c:yVal>
            <c:numRef>
              <c:f>Sheet2!$I$2:$I$14</c:f>
              <c:numCache>
                <c:formatCode>0.00</c:formatCode>
                <c:ptCount val="13"/>
                <c:pt idx="0">
                  <c:v>0.89888215866014587</c:v>
                </c:pt>
                <c:pt idx="1">
                  <c:v>0.7916973791844365</c:v>
                </c:pt>
                <c:pt idx="2">
                  <c:v>0.69997173234531163</c:v>
                </c:pt>
                <c:pt idx="3">
                  <c:v>0.61846321943413529</c:v>
                </c:pt>
                <c:pt idx="4">
                  <c:v>0.53718344827836051</c:v>
                </c:pt>
                <c:pt idx="5">
                  <c:v>0.46615895216065301</c:v>
                </c:pt>
                <c:pt idx="6">
                  <c:v>0.40022396769137525</c:v>
                </c:pt>
                <c:pt idx="7">
                  <c:v>0.33444147835120719</c:v>
                </c:pt>
                <c:pt idx="8">
                  <c:v>0.27876177302573307</c:v>
                </c:pt>
                <c:pt idx="9">
                  <c:v>0.22319643934906389</c:v>
                </c:pt>
                <c:pt idx="10">
                  <c:v>0.16763110379090887</c:v>
                </c:pt>
                <c:pt idx="11">
                  <c:v>0.11225638846157047</c:v>
                </c:pt>
                <c:pt idx="12">
                  <c:v>6.6831963271986372E-2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02-4E12-959F-49A107F2A51F}"/>
            </c:ext>
          </c:extLst>
        </c:ser>
        <c:ser>
          <c:idx val="2"/>
          <c:order val="2"/>
          <c:tx>
            <c:strRef>
              <c:f>Sheet2!$C$1</c:f>
              <c:strCache>
                <c:ptCount val="1"/>
                <c:pt idx="0">
                  <c:v>1.2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1.1582083287448189E-3"/>
                  <c:y val="-0.58206547008215626"/>
                </c:manualLayout>
              </c:layout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Sheet2!$C$2:$C$14</c:f>
              <c:numCache>
                <c:formatCode>0.00</c:formatCode>
                <c:ptCount val="13"/>
                <c:pt idx="0">
                  <c:v>-7.5552679788077363E-3</c:v>
                </c:pt>
                <c:pt idx="1">
                  <c:v>0.24181486722475554</c:v>
                </c:pt>
                <c:pt idx="2">
                  <c:v>0.50629835892692543</c:v>
                </c:pt>
                <c:pt idx="3">
                  <c:v>0.76322517640221899</c:v>
                </c:pt>
                <c:pt idx="4">
                  <c:v>1.0050386699302214</c:v>
                </c:pt>
                <c:pt idx="5">
                  <c:v>1.2619655113305601</c:v>
                </c:pt>
                <c:pt idx="6">
                  <c:v>1.5113356739691284</c:v>
                </c:pt>
                <c:pt idx="7">
                  <c:v>1.7002524740478375</c:v>
                </c:pt>
                <c:pt idx="8">
                  <c:v>2.0100760276180329</c:v>
                </c:pt>
                <c:pt idx="9">
                  <c:v>2.2745595549241933</c:v>
                </c:pt>
                <c:pt idx="10">
                  <c:v>2.5088163849121092</c:v>
                </c:pt>
                <c:pt idx="11">
                  <c:v>2.7732998968196321</c:v>
                </c:pt>
                <c:pt idx="12">
                  <c:v>3.0000000002577054</c:v>
                </c:pt>
              </c:numCache>
            </c:numRef>
          </c:xVal>
          <c:yVal>
            <c:numRef>
              <c:f>Sheet2!$J$2:$J$14</c:f>
              <c:numCache>
                <c:formatCode>0.00</c:formatCode>
                <c:ptCount val="13"/>
                <c:pt idx="0">
                  <c:v>1.0279883004932904</c:v>
                </c:pt>
                <c:pt idx="1">
                  <c:v>0.91559960035715171</c:v>
                </c:pt>
                <c:pt idx="2">
                  <c:v>0.81361865699560376</c:v>
                </c:pt>
                <c:pt idx="3">
                  <c:v>0.71159956263159363</c:v>
                </c:pt>
                <c:pt idx="4">
                  <c:v>0.63533304928959178</c:v>
                </c:pt>
                <c:pt idx="5">
                  <c:v>0.55914277926857403</c:v>
                </c:pt>
                <c:pt idx="6">
                  <c:v>0.47774861195449175</c:v>
                </c:pt>
                <c:pt idx="7">
                  <c:v>0.42704405154359087</c:v>
                </c:pt>
                <c:pt idx="8">
                  <c:v>0.34595487662101271</c:v>
                </c:pt>
                <c:pt idx="9">
                  <c:v>0.28530002245232883</c:v>
                </c:pt>
                <c:pt idx="10">
                  <c:v>0.2244926693338016</c:v>
                </c:pt>
                <c:pt idx="11">
                  <c:v>0.1638378125841197</c:v>
                </c:pt>
                <c:pt idx="12">
                  <c:v>0.11332386808742057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02-4E12-959F-49A107F2A51F}"/>
            </c:ext>
          </c:extLst>
        </c:ser>
        <c:ser>
          <c:idx val="3"/>
          <c:order val="3"/>
          <c:tx>
            <c:strRef>
              <c:f>Sheet2!$D$1</c:f>
              <c:strCache>
                <c:ptCount val="1"/>
                <c:pt idx="0">
                  <c:v>1.4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1.1582083287448189E-3"/>
                  <c:y val="-0.6019695433149842"/>
                </c:manualLayout>
              </c:layout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Sheet2!$D$2:$D$14</c:f>
              <c:numCache>
                <c:formatCode>0.00</c:formatCode>
                <c:ptCount val="13"/>
                <c:pt idx="0">
                  <c:v>7.5581490252972618E-3</c:v>
                </c:pt>
                <c:pt idx="1">
                  <c:v>0.27204163332207171</c:v>
                </c:pt>
                <c:pt idx="2">
                  <c:v>0.50629843559985321</c:v>
                </c:pt>
                <c:pt idx="3">
                  <c:v>0.77833859752238443</c:v>
                </c:pt>
                <c:pt idx="4">
                  <c:v>1.0050387389405389</c:v>
                </c:pt>
                <c:pt idx="5">
                  <c:v>1.2619655751522543</c:v>
                </c:pt>
                <c:pt idx="6">
                  <c:v>1.5037790724164581</c:v>
                </c:pt>
                <c:pt idx="7">
                  <c:v>1.7682625776745513</c:v>
                </c:pt>
                <c:pt idx="8">
                  <c:v>1.9949627349521104</c:v>
                </c:pt>
                <c:pt idx="9">
                  <c:v>2.2518895797535632</c:v>
                </c:pt>
                <c:pt idx="10">
                  <c:v>2.5012597433083159</c:v>
                </c:pt>
                <c:pt idx="11">
                  <c:v>2.7732999116421064</c:v>
                </c:pt>
                <c:pt idx="12">
                  <c:v>3.0000000003797762</c:v>
                </c:pt>
              </c:numCache>
            </c:numRef>
          </c:xVal>
          <c:yVal>
            <c:numRef>
              <c:f>Sheet2!$K$2:$K$14</c:f>
              <c:numCache>
                <c:formatCode>0.00</c:formatCode>
                <c:ptCount val="13"/>
                <c:pt idx="0">
                  <c:v>1.110716865778254</c:v>
                </c:pt>
                <c:pt idx="1">
                  <c:v>0.99840442538061636</c:v>
                </c:pt>
                <c:pt idx="2">
                  <c:v>0.90143673047601736</c:v>
                </c:pt>
                <c:pt idx="3">
                  <c:v>0.79432811047809815</c:v>
                </c:pt>
                <c:pt idx="4">
                  <c:v>0.71281957279022701</c:v>
                </c:pt>
                <c:pt idx="5">
                  <c:v>0.63146353075607953</c:v>
                </c:pt>
                <c:pt idx="6">
                  <c:v>0.56036277169020465</c:v>
                </c:pt>
                <c:pt idx="7">
                  <c:v>0.4738790814410308</c:v>
                </c:pt>
                <c:pt idx="8">
                  <c:v>0.41303360513769549</c:v>
                </c:pt>
                <c:pt idx="9">
                  <c:v>0.34717485782781465</c:v>
                </c:pt>
                <c:pt idx="10">
                  <c:v>0.276112217950992</c:v>
                </c:pt>
                <c:pt idx="11">
                  <c:v>0.21549548459604054</c:v>
                </c:pt>
                <c:pt idx="12">
                  <c:v>0.15981577233492653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02-4E12-959F-49A107F2A51F}"/>
            </c:ext>
          </c:extLst>
        </c:ser>
        <c:ser>
          <c:idx val="4"/>
          <c:order val="4"/>
          <c:tx>
            <c:strRef>
              <c:f>Sheet2!$E$1</c:f>
              <c:strCache>
                <c:ptCount val="1"/>
                <c:pt idx="0">
                  <c:v>1.6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1.3883970449774361E-2"/>
                  <c:y val="-0.62144076385470259"/>
                </c:manualLayout>
              </c:layout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Sheet2!$E$2:$E$14</c:f>
              <c:numCache>
                <c:formatCode>0.00</c:formatCode>
                <c:ptCount val="13"/>
                <c:pt idx="0">
                  <c:v>7.5582440664548082E-3</c:v>
                </c:pt>
                <c:pt idx="1">
                  <c:v>0.26448504068684398</c:v>
                </c:pt>
                <c:pt idx="2">
                  <c:v>0.51385517889571386</c:v>
                </c:pt>
                <c:pt idx="3">
                  <c:v>0.76322532089001793</c:v>
                </c:pt>
                <c:pt idx="4">
                  <c:v>1.0050388051318129</c:v>
                </c:pt>
                <c:pt idx="5">
                  <c:v>1.2619656323076258</c:v>
                </c:pt>
                <c:pt idx="6">
                  <c:v>1.5037791201564179</c:v>
                </c:pt>
                <c:pt idx="7">
                  <c:v>1.7607059612666458</c:v>
                </c:pt>
                <c:pt idx="8">
                  <c:v>2.0100761269629643</c:v>
                </c:pt>
                <c:pt idx="9">
                  <c:v>2.2594462889756644</c:v>
                </c:pt>
                <c:pt idx="10">
                  <c:v>2.5012597714324518</c:v>
                </c:pt>
                <c:pt idx="11">
                  <c:v>2.7732999203652038</c:v>
                </c:pt>
                <c:pt idx="12">
                  <c:v>3.0075566692056381</c:v>
                </c:pt>
              </c:numCache>
            </c:numRef>
          </c:xVal>
          <c:yVal>
            <c:numRef>
              <c:f>Sheet2!$L$2:$L$14</c:f>
              <c:numCache>
                <c:formatCode>0.00</c:formatCode>
                <c:ptCount val="13"/>
                <c:pt idx="0">
                  <c:v>1.2346953518732882</c:v>
                </c:pt>
                <c:pt idx="1">
                  <c:v>1.1016816857149432</c:v>
                </c:pt>
                <c:pt idx="2">
                  <c:v>0.98929292373078037</c:v>
                </c:pt>
                <c:pt idx="3">
                  <c:v>0.88206992053485622</c:v>
                </c:pt>
                <c:pt idx="4">
                  <c:v>0.79547186051189123</c:v>
                </c:pt>
                <c:pt idx="5">
                  <c:v>0.70378427944996713</c:v>
                </c:pt>
                <c:pt idx="6">
                  <c:v>0.62235198294607319</c:v>
                </c:pt>
                <c:pt idx="7">
                  <c:v>0.55132746904384933</c:v>
                </c:pt>
                <c:pt idx="8">
                  <c:v>0.48026482957135286</c:v>
                </c:pt>
                <c:pt idx="9">
                  <c:v>0.40920218935561825</c:v>
                </c:pt>
                <c:pt idx="10">
                  <c:v>0.33810142439644558</c:v>
                </c:pt>
                <c:pt idx="11">
                  <c:v>0.26715315584899013</c:v>
                </c:pt>
                <c:pt idx="12">
                  <c:v>0.21151156719883052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02-4E12-959F-49A107F2A51F}"/>
            </c:ext>
          </c:extLst>
        </c:ser>
        <c:ser>
          <c:idx val="5"/>
          <c:order val="5"/>
          <c:tx>
            <c:strRef>
              <c:f>Sheet2!$F$1</c:f>
              <c:strCache>
                <c:ptCount val="1"/>
                <c:pt idx="0">
                  <c:v>1.8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1.6928014999974055E-3"/>
                  <c:y val="-0.62930600238291445"/>
                </c:manualLayout>
              </c:layout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Sheet2!$F$2:$F$14</c:f>
              <c:numCache>
                <c:formatCode>0.00</c:formatCode>
                <c:ptCount val="13"/>
                <c:pt idx="0">
                  <c:v>7.5583324830733054E-3</c:v>
                </c:pt>
                <c:pt idx="1">
                  <c:v>0.27204178711680682</c:v>
                </c:pt>
                <c:pt idx="2">
                  <c:v>0.50629857256145594</c:v>
                </c:pt>
                <c:pt idx="3">
                  <c:v>0.76322538107281723</c:v>
                </c:pt>
                <c:pt idx="4">
                  <c:v>1.0201522038021671</c:v>
                </c:pt>
                <c:pt idx="5">
                  <c:v>1.2468523439928896</c:v>
                </c:pt>
                <c:pt idx="6">
                  <c:v>1.4962225030653427</c:v>
                </c:pt>
                <c:pt idx="7">
                  <c:v>1.7607060005920989</c:v>
                </c:pt>
                <c:pt idx="8">
                  <c:v>2.0025194893463913</c:v>
                </c:pt>
                <c:pt idx="9">
                  <c:v>2.2670029857290839</c:v>
                </c:pt>
                <c:pt idx="10">
                  <c:v>2.5163731318952336</c:v>
                </c:pt>
                <c:pt idx="11">
                  <c:v>2.7732999258201256</c:v>
                </c:pt>
                <c:pt idx="12">
                  <c:v>3.000000000651045</c:v>
                </c:pt>
              </c:numCache>
            </c:numRef>
          </c:xVal>
          <c:yVal>
            <c:numRef>
              <c:f>Sheet2!$M$2:$M$14</c:f>
              <c:numCache>
                <c:formatCode>0.00</c:formatCode>
                <c:ptCount val="13"/>
                <c:pt idx="0">
                  <c:v>1.3638396082222817</c:v>
                </c:pt>
                <c:pt idx="1">
                  <c:v>1.2050351864970761</c:v>
                </c:pt>
                <c:pt idx="2">
                  <c:v>1.0822386265661357</c:v>
                </c:pt>
                <c:pt idx="3">
                  <c:v>0.9647222073437417</c:v>
                </c:pt>
                <c:pt idx="4">
                  <c:v>0.86786885750721343</c:v>
                </c:pt>
                <c:pt idx="5">
                  <c:v>0.78636031120335614</c:v>
                </c:pt>
                <c:pt idx="6">
                  <c:v>0.70496613731828606</c:v>
                </c:pt>
                <c:pt idx="7">
                  <c:v>0.61331667684741775</c:v>
                </c:pt>
                <c:pt idx="8">
                  <c:v>0.54221591205828046</c:v>
                </c:pt>
                <c:pt idx="9">
                  <c:v>0.46089798519317426</c:v>
                </c:pt>
                <c:pt idx="10">
                  <c:v>0.38983534383638735</c:v>
                </c:pt>
                <c:pt idx="11">
                  <c:v>0.31881082633967173</c:v>
                </c:pt>
                <c:pt idx="12">
                  <c:v>0.26313111306408582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02-4E12-959F-49A107F2A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2456128"/>
        <c:axId val="592458096"/>
      </c:scatterChart>
      <c:valAx>
        <c:axId val="592456128"/>
        <c:scaling>
          <c:orientation val="minMax"/>
          <c:max val="3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58096"/>
        <c:crosses val="autoZero"/>
        <c:crossBetween val="midCat"/>
      </c:valAx>
      <c:valAx>
        <c:axId val="59245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561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4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2015" cy="629313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05E5B26-18A4-4354-8233-732A79F651E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2015" cy="62931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8"/>
  <sheetViews>
    <sheetView workbookViewId="0">
      <selection activeCell="D80" sqref="D80"/>
    </sheetView>
  </sheetViews>
  <sheetFormatPr defaultRowHeight="14.5" x14ac:dyDescent="0.35"/>
  <cols>
    <col min="1" max="1" width="5.08984375" bestFit="1" customWidth="1"/>
    <col min="2" max="2" width="73.36328125" bestFit="1" customWidth="1"/>
    <col min="3" max="3" width="12" bestFit="1" customWidth="1"/>
    <col min="4" max="5" width="9.36328125" bestFit="1" customWidth="1"/>
    <col min="6" max="8" width="10.36328125" bestFit="1" customWidth="1"/>
    <col min="9" max="14" width="11.36328125" bestFit="1" customWidth="1"/>
    <col min="17" max="19" width="8.81640625" bestFit="1" customWidth="1"/>
    <col min="20" max="20" width="11.36328125" bestFit="1" customWidth="1"/>
    <col min="21" max="22" width="8.81640625" bestFit="1" customWidth="1"/>
    <col min="23" max="23" width="11.36328125" bestFit="1" customWidth="1"/>
  </cols>
  <sheetData>
    <row r="1" spans="1:12" x14ac:dyDescent="0.35">
      <c r="A1" t="s">
        <v>0</v>
      </c>
      <c r="B1" t="s">
        <v>1</v>
      </c>
    </row>
    <row r="2" spans="1:12" x14ac:dyDescent="0.35">
      <c r="A2" t="s">
        <v>2</v>
      </c>
      <c r="B2" t="s">
        <v>3</v>
      </c>
      <c r="C2">
        <v>9.8059999999999992</v>
      </c>
    </row>
    <row r="3" spans="1:12" x14ac:dyDescent="0.35">
      <c r="A3" t="s">
        <v>4</v>
      </c>
      <c r="B3" t="s">
        <v>5</v>
      </c>
      <c r="C3">
        <v>0</v>
      </c>
    </row>
    <row r="4" spans="1:12" x14ac:dyDescent="0.35">
      <c r="A4" t="s">
        <v>6</v>
      </c>
      <c r="B4" t="s">
        <v>7</v>
      </c>
      <c r="C4" s="19">
        <v>0.5</v>
      </c>
    </row>
    <row r="5" spans="1:12" x14ac:dyDescent="0.35">
      <c r="A5" t="s">
        <v>8</v>
      </c>
      <c r="B5" t="s">
        <v>9</v>
      </c>
      <c r="C5">
        <v>0</v>
      </c>
    </row>
    <row r="6" spans="1:12" x14ac:dyDescent="0.35">
      <c r="A6" t="s">
        <v>10</v>
      </c>
      <c r="B6" t="s">
        <v>11</v>
      </c>
      <c r="C6" s="19">
        <v>1140</v>
      </c>
    </row>
    <row r="7" spans="1:12" x14ac:dyDescent="0.35">
      <c r="A7" t="s">
        <v>12</v>
      </c>
      <c r="B7" t="s">
        <v>13</v>
      </c>
      <c r="C7" s="18">
        <v>2</v>
      </c>
    </row>
    <row r="8" spans="1:12" x14ac:dyDescent="0.35">
      <c r="A8" t="s">
        <v>14</v>
      </c>
      <c r="B8" t="s">
        <v>15</v>
      </c>
    </row>
    <row r="9" spans="1:12" x14ac:dyDescent="0.35">
      <c r="A9" t="s">
        <v>16</v>
      </c>
      <c r="B9" t="s">
        <v>17</v>
      </c>
    </row>
    <row r="10" spans="1:12" x14ac:dyDescent="0.35">
      <c r="A10" t="s">
        <v>18</v>
      </c>
      <c r="B10" t="s">
        <v>19</v>
      </c>
    </row>
    <row r="11" spans="1:12" x14ac:dyDescent="0.35">
      <c r="A11" t="s">
        <v>20</v>
      </c>
      <c r="B11" t="s">
        <v>21</v>
      </c>
      <c r="C11">
        <v>1026</v>
      </c>
    </row>
    <row r="12" spans="1:12" x14ac:dyDescent="0.35">
      <c r="A12" t="s">
        <v>22</v>
      </c>
      <c r="B12" t="s">
        <v>23</v>
      </c>
    </row>
    <row r="13" spans="1:12" x14ac:dyDescent="0.35">
      <c r="A13" t="s">
        <v>24</v>
      </c>
      <c r="B13" t="s">
        <v>25</v>
      </c>
    </row>
    <row r="14" spans="1:12" x14ac:dyDescent="0.35">
      <c r="A14" t="s">
        <v>29</v>
      </c>
      <c r="B14" t="s">
        <v>30</v>
      </c>
      <c r="C14" s="1">
        <v>0.1</v>
      </c>
    </row>
    <row r="15" spans="1:12" x14ac:dyDescent="0.35">
      <c r="A15" t="s">
        <v>31</v>
      </c>
      <c r="B15" t="s">
        <v>33</v>
      </c>
      <c r="C15" s="17">
        <f>11000*4.44822*0.9</f>
        <v>44037.377999999997</v>
      </c>
      <c r="D15" t="s">
        <v>34</v>
      </c>
    </row>
    <row r="16" spans="1:12" x14ac:dyDescent="0.35">
      <c r="A16" t="s">
        <v>32</v>
      </c>
      <c r="B16" t="s">
        <v>37</v>
      </c>
      <c r="C16" s="17">
        <f>E16*5280/3.2808/1000</f>
        <v>46.349670811997072</v>
      </c>
      <c r="E16">
        <v>28.8</v>
      </c>
      <c r="F16" t="s">
        <v>36</v>
      </c>
      <c r="G16" s="3">
        <f>C16*1000/3600</f>
        <v>12.874908558888075</v>
      </c>
      <c r="H16" t="s">
        <v>47</v>
      </c>
      <c r="I16">
        <f>E16*5280/3600</f>
        <v>42.24</v>
      </c>
      <c r="J16" t="s">
        <v>48</v>
      </c>
      <c r="K16" s="14">
        <f>E16*5280/6076.4</f>
        <v>25.025343953656773</v>
      </c>
      <c r="L16" t="s">
        <v>71</v>
      </c>
    </row>
    <row r="18" spans="1:16" x14ac:dyDescent="0.35">
      <c r="A18" t="s">
        <v>57</v>
      </c>
      <c r="B18" t="s">
        <v>58</v>
      </c>
      <c r="C18" s="2">
        <f>101.325*1000</f>
        <v>101325</v>
      </c>
    </row>
    <row r="19" spans="1:16" x14ac:dyDescent="0.35">
      <c r="A19" t="s">
        <v>59</v>
      </c>
      <c r="B19" t="s">
        <v>60</v>
      </c>
      <c r="C19" s="20">
        <f>1.7056*1000</f>
        <v>1705.6</v>
      </c>
      <c r="D19" s="8" t="s">
        <v>61</v>
      </c>
    </row>
    <row r="20" spans="1:16" x14ac:dyDescent="0.35">
      <c r="C20" s="2"/>
    </row>
    <row r="21" spans="1:16" x14ac:dyDescent="0.35">
      <c r="C21" s="2"/>
    </row>
    <row r="22" spans="1:16" x14ac:dyDescent="0.35">
      <c r="C22" s="2"/>
    </row>
    <row r="23" spans="1:16" x14ac:dyDescent="0.35">
      <c r="C23" s="2"/>
    </row>
    <row r="24" spans="1:16" x14ac:dyDescent="0.35">
      <c r="B24" t="s">
        <v>26</v>
      </c>
      <c r="C24" s="2"/>
    </row>
    <row r="25" spans="1:16" x14ac:dyDescent="0.35">
      <c r="B25" t="s">
        <v>27</v>
      </c>
      <c r="C25">
        <v>0.18</v>
      </c>
    </row>
    <row r="27" spans="1:16" x14ac:dyDescent="0.35">
      <c r="B27" t="s">
        <v>28</v>
      </c>
      <c r="C27">
        <f>C15/((1-C14)*C7)</f>
        <v>24465.21</v>
      </c>
      <c r="D27" t="s">
        <v>34</v>
      </c>
      <c r="E27">
        <f>C27/4.44822</f>
        <v>5500</v>
      </c>
      <c r="F27" t="s">
        <v>35</v>
      </c>
    </row>
    <row r="29" spans="1:16" x14ac:dyDescent="0.35">
      <c r="B29" t="s">
        <v>38</v>
      </c>
      <c r="C29">
        <f>C27/(C25*C11*C16^2)*3600^2/1000^2</f>
        <v>0.79917294976099629</v>
      </c>
      <c r="D29" t="s">
        <v>40</v>
      </c>
      <c r="G29" s="4"/>
      <c r="I29" s="4"/>
      <c r="J29" s="4"/>
      <c r="K29" s="4"/>
      <c r="L29" s="4"/>
      <c r="O29" s="4"/>
      <c r="P29" s="5"/>
    </row>
    <row r="30" spans="1:16" x14ac:dyDescent="0.35">
      <c r="B30" t="s">
        <v>41</v>
      </c>
      <c r="C30">
        <f>SQRT(C29)</f>
        <v>0.89396473630730888</v>
      </c>
      <c r="D30" t="s">
        <v>40</v>
      </c>
      <c r="E30">
        <f>C30*39.37</f>
        <v>35.19539166841875</v>
      </c>
      <c r="F30" t="s">
        <v>42</v>
      </c>
      <c r="H30" s="4"/>
      <c r="I30" s="4"/>
      <c r="J30" s="4"/>
      <c r="M30" s="4"/>
      <c r="N30" s="4"/>
      <c r="O30" s="4"/>
      <c r="P30" s="4"/>
    </row>
    <row r="32" spans="1:16" x14ac:dyDescent="0.35">
      <c r="B32" t="s">
        <v>41</v>
      </c>
      <c r="C32">
        <f>C30</f>
        <v>0.89396473630730888</v>
      </c>
      <c r="D32" t="s">
        <v>39</v>
      </c>
      <c r="E32" t="s">
        <v>43</v>
      </c>
      <c r="F32" s="6">
        <f>23/39.37</f>
        <v>0.58420116840233682</v>
      </c>
      <c r="G32" t="s">
        <v>39</v>
      </c>
      <c r="H32" s="7">
        <f>IF(F32="",C32,F32)</f>
        <v>0.58420116840233682</v>
      </c>
      <c r="I32" s="7" t="s">
        <v>39</v>
      </c>
      <c r="J32" s="7">
        <f>H32*39.37</f>
        <v>23</v>
      </c>
      <c r="K32" s="7" t="s">
        <v>42</v>
      </c>
    </row>
    <row r="34" spans="2:27" x14ac:dyDescent="0.35">
      <c r="B34" t="s">
        <v>63</v>
      </c>
      <c r="C34">
        <f>PI()*H32^2/4</f>
        <v>0.26804932863881864</v>
      </c>
      <c r="D34" t="s">
        <v>40</v>
      </c>
    </row>
    <row r="38" spans="2:27" x14ac:dyDescent="0.35">
      <c r="B38" t="s">
        <v>44</v>
      </c>
      <c r="C38">
        <f>C27/(C11*H32^2*G16^2)</f>
        <v>0.42149112862913435</v>
      </c>
      <c r="D38" t="s">
        <v>49</v>
      </c>
      <c r="I38" s="4"/>
      <c r="J38" s="4"/>
      <c r="M38" s="4"/>
      <c r="N38" s="4"/>
    </row>
    <row r="39" spans="2:27" x14ac:dyDescent="0.35">
      <c r="B39" s="8"/>
      <c r="J39" s="4"/>
      <c r="K39" s="4"/>
      <c r="L39" s="4"/>
      <c r="M39" s="4"/>
      <c r="N39" s="4"/>
    </row>
    <row r="40" spans="2:27" x14ac:dyDescent="0.35">
      <c r="B40" s="8" t="s">
        <v>45</v>
      </c>
      <c r="C40">
        <v>0</v>
      </c>
      <c r="D40">
        <v>0.25</v>
      </c>
      <c r="E40">
        <v>0.5</v>
      </c>
      <c r="F40">
        <v>0.75</v>
      </c>
      <c r="G40">
        <v>1</v>
      </c>
      <c r="H40">
        <v>1.25</v>
      </c>
      <c r="I40">
        <v>1.5</v>
      </c>
      <c r="J40">
        <v>1.75</v>
      </c>
      <c r="K40">
        <v>2</v>
      </c>
      <c r="L40">
        <v>2.25</v>
      </c>
      <c r="M40">
        <v>2.5</v>
      </c>
      <c r="N40">
        <v>2.75</v>
      </c>
      <c r="O40">
        <v>3</v>
      </c>
      <c r="Q40" t="s">
        <v>53</v>
      </c>
      <c r="R40" t="s">
        <v>54</v>
      </c>
      <c r="S40" t="s">
        <v>56</v>
      </c>
      <c r="T40" t="s">
        <v>55</v>
      </c>
      <c r="U40" t="s">
        <v>22</v>
      </c>
      <c r="V40" s="11" t="s">
        <v>62</v>
      </c>
      <c r="W40" s="11" t="s">
        <v>16</v>
      </c>
      <c r="Z40" t="s">
        <v>65</v>
      </c>
      <c r="AA40" t="s">
        <v>66</v>
      </c>
    </row>
    <row r="41" spans="2:27" x14ac:dyDescent="0.35">
      <c r="B41" t="s">
        <v>46</v>
      </c>
      <c r="C41">
        <f>C40^2</f>
        <v>0</v>
      </c>
      <c r="D41">
        <f t="shared" ref="D41:O41" si="0">D40^2</f>
        <v>6.25E-2</v>
      </c>
      <c r="E41">
        <f t="shared" si="0"/>
        <v>0.25</v>
      </c>
      <c r="F41">
        <f t="shared" si="0"/>
        <v>0.5625</v>
      </c>
      <c r="G41">
        <f t="shared" si="0"/>
        <v>1</v>
      </c>
      <c r="H41">
        <f t="shared" si="0"/>
        <v>1.5625</v>
      </c>
      <c r="I41">
        <f t="shared" si="0"/>
        <v>2.25</v>
      </c>
      <c r="J41">
        <f t="shared" si="0"/>
        <v>3.0625</v>
      </c>
      <c r="K41">
        <f t="shared" si="0"/>
        <v>4</v>
      </c>
      <c r="L41">
        <f t="shared" si="0"/>
        <v>5.0625</v>
      </c>
      <c r="M41">
        <f t="shared" si="0"/>
        <v>6.25</v>
      </c>
      <c r="N41">
        <f t="shared" si="0"/>
        <v>7.5625</v>
      </c>
      <c r="O41">
        <f t="shared" si="0"/>
        <v>9</v>
      </c>
    </row>
    <row r="42" spans="2:27" x14ac:dyDescent="0.35">
      <c r="B42" t="s">
        <v>50</v>
      </c>
      <c r="C42">
        <f>C41*$C$38</f>
        <v>0</v>
      </c>
      <c r="D42">
        <f>D41*$C$38</f>
        <v>2.6343195539320897E-2</v>
      </c>
      <c r="E42">
        <f t="shared" ref="E42:O42" si="1">E41*$C$38</f>
        <v>0.10537278215728359</v>
      </c>
      <c r="F42">
        <f t="shared" si="1"/>
        <v>0.23708875985388808</v>
      </c>
      <c r="G42">
        <f t="shared" si="1"/>
        <v>0.42149112862913435</v>
      </c>
      <c r="H42">
        <f t="shared" si="1"/>
        <v>0.6585798884830224</v>
      </c>
      <c r="I42">
        <f t="shared" si="1"/>
        <v>0.94835503941555233</v>
      </c>
      <c r="J42">
        <f t="shared" si="1"/>
        <v>1.2908165814267238</v>
      </c>
      <c r="K42">
        <f t="shared" si="1"/>
        <v>1.6859645145165374</v>
      </c>
      <c r="L42">
        <f t="shared" si="1"/>
        <v>2.1337988386849926</v>
      </c>
      <c r="M42">
        <f t="shared" si="1"/>
        <v>2.6343195539320896</v>
      </c>
      <c r="N42">
        <f t="shared" si="1"/>
        <v>3.1875266602578285</v>
      </c>
      <c r="O42">
        <f t="shared" si="1"/>
        <v>3.7934201576622093</v>
      </c>
    </row>
    <row r="43" spans="2:27" x14ac:dyDescent="0.35">
      <c r="B43" t="s">
        <v>52</v>
      </c>
      <c r="C43" s="12">
        <f>_xll.Spline(Sheet2!$A$2:$A$14,Sheet2!$H$2:$H$14,Sheet1!C40,TRUE)-C42</f>
        <v>0.77490417469087025</v>
      </c>
      <c r="D43" s="12">
        <f>_xll.Spline(Sheet2!$A$2:$A$14,Sheet2!$H$2:$H$14,Sheet1!D40,TRUE)-D42</f>
        <v>0.64402214193163698</v>
      </c>
      <c r="E43" s="12">
        <f>_xll.Spline(Sheet2!$A$2:$A$14,Sheet2!$H$2:$H$14,Sheet1!E40,TRUE)-E42</f>
        <v>0.48053528931017803</v>
      </c>
      <c r="F43" s="12">
        <f>_xll.Spline(Sheet2!$A$2:$A$14,Sheet2!$H$2:$H$14,Sheet1!F40,TRUE)-F42</f>
        <v>0.27689709349873004</v>
      </c>
      <c r="G43" s="12">
        <f>_xll.Spline(Sheet2!$A$2:$A$14,Sheet2!$H$2:$H$14,Sheet1!G40,TRUE)-G42</f>
        <v>1.9925359647711138E-2</v>
      </c>
      <c r="H43" s="12">
        <f>_xll.Spline(Sheet2!$A$2:$A$14,Sheet2!$H$2:$H$14,Sheet1!H40,TRUE)-H42</f>
        <v>-0.27745602679274944</v>
      </c>
      <c r="I43" s="12">
        <f>_xll.Spline(Sheet2!$A$2:$A$14,Sheet2!$H$2:$H$14,Sheet1!I40,TRUE)-I42</f>
        <v>-0.62655057012271576</v>
      </c>
      <c r="J43" s="12">
        <f>_xll.Spline(Sheet2!$A$2:$A$14,Sheet2!$H$2:$H$14,Sheet1!J40,TRUE)-J42</f>
        <v>-1.026359415877542</v>
      </c>
      <c r="K43" s="12">
        <f>_xll.Spline(Sheet2!$A$2:$A$14,Sheet2!$H$2:$H$14,Sheet1!K40,TRUE)-K42</f>
        <v>-1.4738619762637333</v>
      </c>
      <c r="L43" s="12">
        <f>_xll.Spline(Sheet2!$A$2:$A$14,Sheet2!$H$2:$H$14,Sheet1!L40,TRUE)-L42</f>
        <v>-1.9692597700958334</v>
      </c>
      <c r="M43" s="12">
        <f>_xll.Spline(Sheet2!$A$2:$A$14,Sheet2!$H$2:$H$14,Sheet1!M40,TRUE)-M42</f>
        <v>-2.518110192122974</v>
      </c>
      <c r="N43" s="12">
        <f>_xll.Spline(Sheet2!$A$2:$A$14,Sheet2!$H$2:$H$14,Sheet1!N40,TRUE)-N42</f>
        <v>-3.1153700807313505</v>
      </c>
      <c r="O43" s="12">
        <f>_xll.Spline(Sheet2!$A$2:$A$14,Sheet2!$H$2:$H$14,Sheet1!O40,TRUE)-O42</f>
        <v>-3.7627485651860422</v>
      </c>
      <c r="P43">
        <v>0.8</v>
      </c>
      <c r="Q43" s="12">
        <f t="array" ref="Q43">_xll.Spline($C$43:$O$43,$C$40:$O$40,0,TRUE)</f>
        <v>1.0177228853768894</v>
      </c>
      <c r="R43" s="14">
        <f t="shared" ref="R43:R48" si="2">$G$16/(Q43*$H$32)</f>
        <v>21.65470099737119</v>
      </c>
      <c r="S43" s="12">
        <f t="array" ref="S43">_xll.Spline(Sheet2!$A$2:$A$14,Sheet2!$H$2:$H$14,Sheet1!Q43,TRUE)</f>
        <v>0.43673759196183848</v>
      </c>
      <c r="T43" s="14">
        <f t="shared" ref="T43:T48" si="3">$C$11*R43^2*$H$32^4</f>
        <v>56040.426085170846</v>
      </c>
      <c r="U43" s="16">
        <f t="shared" ref="U43:U48" si="4">($C$18-$C$19)/($C$11*$G$16^2)</f>
        <v>0.58574454726755709</v>
      </c>
      <c r="V43" s="23">
        <f t="array" ref="V43">_xll.Spline(Sheet3!$A$2:$A$10,Sheet3!$B$2:$B$10,Sheet1!U43,TRUE)</f>
        <v>0.88134198287598975</v>
      </c>
      <c r="W43" s="14">
        <f t="shared" ref="W43:W48" si="5">V43*$C$11*$C$34*$G$16^2</f>
        <v>40178.60457571967</v>
      </c>
      <c r="X43">
        <f t="shared" ref="X43:X48" si="6">IF(C27&gt;W43,0,P43)</f>
        <v>0.8</v>
      </c>
      <c r="Y43">
        <v>0.8</v>
      </c>
      <c r="Z43" s="25">
        <f>T43*(H32 + 0.64)^0.4*(0.0073*G16 + 0.8625)</f>
        <v>58119.455938883468</v>
      </c>
      <c r="AA43" s="25">
        <f t="shared" ref="AA43:AA48" si="7">W43*(1.36 - $H$32)^0.6</f>
        <v>34502.00407344113</v>
      </c>
    </row>
    <row r="44" spans="2:27" x14ac:dyDescent="0.35">
      <c r="B44" t="s">
        <v>78</v>
      </c>
      <c r="C44" s="12">
        <f>_xll.Spline(Sheet2!$B$2:$B$14,Sheet2!$I$2:$I$14,Sheet1!C40,TRUE)-C42</f>
        <v>0.89888271310966128</v>
      </c>
      <c r="D44" s="12">
        <f>_xll.Spline(Sheet2!$B$2:$B$14,Sheet2!$I$2:$I$14,Sheet1!D40,TRUE)-D42</f>
        <v>0.76806056576402004</v>
      </c>
      <c r="E44" s="12">
        <f>_xll.Spline(Sheet2!$B$2:$B$14,Sheet2!$I$2:$I$14,Sheet1!E40,TRUE)-E42</f>
        <v>0.59689343437275344</v>
      </c>
      <c r="F44" s="12">
        <f>_xll.Spline(Sheet2!$B$2:$B$14,Sheet2!$I$2:$I$14,Sheet1!F40,TRUE)-F42</f>
        <v>0.37572886287976215</v>
      </c>
      <c r="G44" s="12">
        <f>_xll.Spline(Sheet2!$B$2:$B$14,Sheet2!$I$2:$I$14,Sheet1!G40,TRUE)-G42</f>
        <v>0.11709322952768203</v>
      </c>
      <c r="H44" s="12">
        <f>_xll.Spline(Sheet2!$B$2:$B$14,Sheet2!$I$2:$I$14,Sheet1!H40,TRUE)-H42</f>
        <v>-0.18909310190984091</v>
      </c>
      <c r="I44" s="12">
        <f>_xll.Spline(Sheet2!$B$2:$B$14,Sheet2!$I$2:$I$14,Sheet1!I40,TRUE)-I42</f>
        <v>-0.54716112596249022</v>
      </c>
      <c r="J44" s="12">
        <f>_xll.Spline(Sheet2!$B$2:$B$14,Sheet2!$I$2:$I$14,Sheet1!J40,TRUE)-J42</f>
        <v>-0.95012875026572874</v>
      </c>
      <c r="K44" s="12">
        <f>_xll.Spline(Sheet2!$B$2:$B$14,Sheet2!$I$2:$I$14,Sheet1!K40,TRUE)-K42</f>
        <v>-1.4066098064576165</v>
      </c>
      <c r="L44" s="12">
        <f>_xll.Spline(Sheet2!$B$2:$B$14,Sheet2!$I$2:$I$14,Sheet1!L40,TRUE)-L42</f>
        <v>-1.9101798564468753</v>
      </c>
      <c r="M44" s="12">
        <f>_xll.Spline(Sheet2!$B$2:$B$14,Sheet2!$I$2:$I$14,Sheet1!M40,TRUE)-M42</f>
        <v>-2.4664276400857958</v>
      </c>
      <c r="N44" s="12">
        <f>_xll.Spline(Sheet2!$B$2:$B$14,Sheet2!$I$2:$I$14,Sheet1!N40,TRUE)-N42</f>
        <v>-3.0677079601057828</v>
      </c>
      <c r="O44" s="12">
        <f>_xll.Spline(Sheet2!$B$2:$B$14,Sheet2!$I$2:$I$14,Sheet1!O40,TRUE)-O42</f>
        <v>-3.7265881943601342</v>
      </c>
      <c r="P44">
        <v>1</v>
      </c>
      <c r="Q44" s="12">
        <f t="array" ref="Q44">_xll.Spline($C$44:$O$44,$C$40:$O$40,0,TRUE)</f>
        <v>1.100882416515321</v>
      </c>
      <c r="R44" s="14">
        <f t="shared" si="2"/>
        <v>20.018927044704689</v>
      </c>
      <c r="S44" s="12">
        <f t="array" ref="S44">_xll.Spline(Sheet2!$B$2:$B$14,Sheet2!$I$2:$I$14,Sheet1!Q44,TRUE)</f>
        <v>0.5106752499782351</v>
      </c>
      <c r="T44" s="14">
        <f t="shared" si="3"/>
        <v>47893.727560180661</v>
      </c>
      <c r="U44" s="16">
        <f t="shared" si="4"/>
        <v>0.58574454726755709</v>
      </c>
      <c r="V44" s="23">
        <f t="array" ref="V44">_xll.Spline(Sheet3!$C$2:$C$10,Sheet3!$D$2:$D$10,Sheet1!U44,TRUE)</f>
        <v>0.92640016228680477</v>
      </c>
      <c r="W44" s="14">
        <f t="shared" si="5"/>
        <v>42232.716156267968</v>
      </c>
      <c r="X44">
        <f t="shared" si="6"/>
        <v>1</v>
      </c>
      <c r="Y44">
        <v>1</v>
      </c>
      <c r="Z44" s="25">
        <f>T44*(H33 + 0.64)^0.4*(0.0073*C18 + 0.8625)</f>
        <v>29668542.966376938</v>
      </c>
      <c r="AA44" s="25">
        <f t="shared" si="7"/>
        <v>36265.902219426214</v>
      </c>
    </row>
    <row r="45" spans="2:27" x14ac:dyDescent="0.35">
      <c r="B45" t="s">
        <v>79</v>
      </c>
      <c r="C45" s="12">
        <f>_xll.Spline(Sheet2!$C$2:$C$14,Sheet2!$J$2:$J$14,Sheet1!C40,TRUE)-C42</f>
        <v>1.0244380265271491</v>
      </c>
      <c r="D45" s="12">
        <f>_xll.Spline(Sheet2!$C$2:$C$14,Sheet2!$J$2:$J$14,Sheet1!D40,TRUE)-D42</f>
        <v>0.88589754965677547</v>
      </c>
      <c r="E45" s="12">
        <f>_xll.Spline(Sheet2!$C$2:$C$14,Sheet2!$J$2:$J$14,Sheet1!E40,TRUE)-E42</f>
        <v>0.71071811462633261</v>
      </c>
      <c r="F45" s="12">
        <f>_xll.Spline(Sheet2!$C$2:$C$14,Sheet2!$J$2:$J$14,Sheet1!F40,TRUE)-F42</f>
        <v>0.47935806251244029</v>
      </c>
      <c r="G45" s="12">
        <f>_xll.Spline(Sheet2!$C$2:$C$14,Sheet2!$J$2:$J$14,Sheet1!G40,TRUE)-G42</f>
        <v>0.21529382878960351</v>
      </c>
      <c r="H45" s="12">
        <f>_xll.Spline(Sheet2!$C$2:$C$14,Sheet2!$J$2:$J$14,Sheet1!H40,TRUE)-H42</f>
        <v>-9.561410053807573E-2</v>
      </c>
      <c r="I45" s="12">
        <f>_xll.Spline(Sheet2!$C$2:$C$14,Sheet2!$J$2:$J$14,Sheet1!I40,TRUE)-I42</f>
        <v>-0.46721262419929682</v>
      </c>
      <c r="J45" s="12">
        <f>_xll.Spline(Sheet2!$C$2:$C$14,Sheet2!$J$2:$J$14,Sheet1!J40,TRUE)-J42</f>
        <v>-0.87691995786285093</v>
      </c>
      <c r="K45" s="12">
        <f>_xll.Spline(Sheet2!$C$2:$C$14,Sheet2!$J$2:$J$14,Sheet1!K40,TRUE)-K42</f>
        <v>-1.3375759508938527</v>
      </c>
      <c r="L45" s="12">
        <f>_xll.Spline(Sheet2!$C$2:$C$14,Sheet2!$J$2:$J$14,Sheet1!L40,TRUE)-L42</f>
        <v>-1.842571746770568</v>
      </c>
      <c r="M45" s="12">
        <f>_xll.Spline(Sheet2!$C$2:$C$14,Sheet2!$J$2:$J$14,Sheet1!M40,TRUE)-M42</f>
        <v>-2.4076011288932788</v>
      </c>
      <c r="N45" s="12">
        <f>_xll.Spline(Sheet2!$C$2:$C$14,Sheet2!$J$2:$J$14,Sheet1!N40,TRUE)-N42</f>
        <v>-3.0185590294348921</v>
      </c>
      <c r="O45" s="12">
        <f>_xll.Spline(Sheet2!$C$2:$C$14,Sheet2!$J$2:$J$14,Sheet1!O40,TRUE)-O42</f>
        <v>-3.6800962895170581</v>
      </c>
      <c r="P45">
        <v>1.2</v>
      </c>
      <c r="Q45" s="12">
        <f t="array" ref="Q45">_xll.Spline($C$45:$O$45,$C$40:$O$40,0,TRUE)</f>
        <v>1.1781538759177228</v>
      </c>
      <c r="R45" s="14">
        <f t="shared" si="2"/>
        <v>18.705947696222225</v>
      </c>
      <c r="S45" s="12">
        <f t="array" ref="S45">_xll.Spline(Sheet2!$C$2:$C$14,Sheet2!$J$2:$J$14,Sheet1!Q45,TRUE)</f>
        <v>0.58509927976807086</v>
      </c>
      <c r="T45" s="14">
        <f t="shared" si="3"/>
        <v>41817.347042855385</v>
      </c>
      <c r="U45" s="16">
        <f t="shared" si="4"/>
        <v>0.58574454726755709</v>
      </c>
      <c r="V45" s="23">
        <f t="array" ref="V45">_xll.Spline(Sheet3!$E$2:$E$10,Sheet3!$F$2:$F$10,Sheet1!U45,TRUE)</f>
        <v>1.0576324452711634</v>
      </c>
      <c r="W45" s="14">
        <f t="shared" si="5"/>
        <v>48215.331427120662</v>
      </c>
      <c r="X45">
        <f t="shared" si="6"/>
        <v>1.2</v>
      </c>
      <c r="Y45">
        <v>1.2</v>
      </c>
      <c r="Z45" s="25">
        <f>T45*(H34 + 0.64)^0.4*(0.0073*C19 + 0.8625)</f>
        <v>465711.32037246739</v>
      </c>
      <c r="AA45" s="25">
        <f t="shared" si="7"/>
        <v>41403.268701524692</v>
      </c>
    </row>
    <row r="46" spans="2:27" x14ac:dyDescent="0.35">
      <c r="B46" t="s">
        <v>80</v>
      </c>
      <c r="C46" s="12">
        <f>_xll.Spline(Sheet2!$D$2:$D$14,Sheet2!$K$2:$K$14,Sheet1!C40,TRUE)-C42</f>
        <v>1.1139424003931462</v>
      </c>
      <c r="D46" s="12">
        <f>_xll.Spline(Sheet2!$D$2:$D$14,Sheet2!$K$2:$K$14,Sheet1!D40,TRUE)-D42</f>
        <v>0.98133922618851777</v>
      </c>
      <c r="E46" s="12">
        <f>_xll.Spline(Sheet2!$D$2:$D$14,Sheet2!$K$2:$K$14,Sheet1!E40,TRUE)-E42</f>
        <v>0.79862629386042727</v>
      </c>
      <c r="F46" s="12">
        <f>_xll.Spline(Sheet2!$D$2:$D$14,Sheet2!$K$2:$K$14,Sheet1!F40,TRUE)-F42</f>
        <v>0.5679933752722679</v>
      </c>
      <c r="G46" s="12">
        <f>_xll.Spline(Sheet2!$D$2:$D$14,Sheet2!$K$2:$K$14,Sheet1!G40,TRUE)-G42</f>
        <v>0.29304408869365622</v>
      </c>
      <c r="H46" s="12">
        <f>_xll.Spline(Sheet2!$D$2:$D$14,Sheet2!$K$2:$K$14,Sheet1!H40,TRUE)-H42</f>
        <v>-2.3588088020402576E-2</v>
      </c>
      <c r="I46" s="12">
        <f>_xll.Spline(Sheet2!$D$2:$D$14,Sheet2!$K$2:$K$14,Sheet1!I40,TRUE)-I42</f>
        <v>-0.3868028651351556</v>
      </c>
      <c r="J46" s="12">
        <f>_xll.Spline(Sheet2!$D$2:$D$14,Sheet2!$K$2:$K$14,Sheet1!J40,TRUE)-J42</f>
        <v>-0.81132119614797582</v>
      </c>
      <c r="K46" s="12">
        <f>_xll.Spline(Sheet2!$D$2:$D$14,Sheet2!$K$2:$K$14,Sheet1!K40,TRUE)-K42</f>
        <v>-1.2741782133427186</v>
      </c>
      <c r="L46" s="12">
        <f>_xll.Spline(Sheet2!$D$2:$D$14,Sheet2!$K$2:$K$14,Sheet1!L40,TRUE)-L42</f>
        <v>-1.7860948015101443</v>
      </c>
      <c r="M46" s="12">
        <f>_xll.Spline(Sheet2!$D$2:$D$14,Sheet2!$K$2:$K$14,Sheet1!M40,TRUE)-M42</f>
        <v>-2.3578844970364665</v>
      </c>
      <c r="N46" s="12">
        <f>_xll.Spline(Sheet2!$D$2:$D$14,Sheet2!$K$2:$K$14,Sheet1!N40,TRUE)-N42</f>
        <v>-2.9668594870157183</v>
      </c>
      <c r="O46" s="12">
        <f>_xll.Spline(Sheet2!$D$2:$D$14,Sheet2!$K$2:$K$14,Sheet1!O40,TRUE)-O42</f>
        <v>-3.6336043852300728</v>
      </c>
      <c r="P46">
        <v>1.4</v>
      </c>
      <c r="Q46" s="12">
        <f t="array" ref="Q46">_xll.Spline($C$46:$O$46,$C$40:$O$40,0,TRUE)</f>
        <v>1.2324484257931398</v>
      </c>
      <c r="R46" s="14">
        <f t="shared" si="2"/>
        <v>17.881871825050681</v>
      </c>
      <c r="S46" s="12">
        <f t="array" ref="S46">_xll.Spline(Sheet2!$D$2:$D$14,Sheet2!$K$2:$K$14,Sheet1!Q46,TRUE)</f>
        <v>0.64021228833414356</v>
      </c>
      <c r="T46" s="14">
        <f t="shared" si="3"/>
        <v>38214.044135707773</v>
      </c>
      <c r="U46" s="16">
        <f t="shared" si="4"/>
        <v>0.58574454726755709</v>
      </c>
      <c r="V46" s="23">
        <f t="array" ref="V46">_xll.Spline(Sheet3!$G$2:$G$10,Sheet3!$H$2:$H$10,Sheet1!U46,TRUE)</f>
        <v>1.1797414076246033</v>
      </c>
      <c r="W46" s="14">
        <f t="shared" si="5"/>
        <v>53782.032899278529</v>
      </c>
      <c r="X46">
        <f t="shared" si="6"/>
        <v>1.4</v>
      </c>
      <c r="Y46">
        <v>1.4</v>
      </c>
      <c r="Z46" s="25">
        <f>T46*(H35 + 0.64)^0.4*(0.0073*C20 + 0.8625)</f>
        <v>27571.100048807602</v>
      </c>
      <c r="AA46" s="25">
        <f t="shared" si="7"/>
        <v>46183.483417694471</v>
      </c>
    </row>
    <row r="47" spans="2:27" x14ac:dyDescent="0.35">
      <c r="B47" t="s">
        <v>81</v>
      </c>
      <c r="C47" s="12">
        <f>_xll.Spline(Sheet2!$E$2:$E$14,Sheet2!$L$2:$L$14,Sheet1!C40,TRUE)-C42</f>
        <v>1.2387451490888799</v>
      </c>
      <c r="D47" s="12">
        <f>_xll.Spline(Sheet2!$E$2:$E$14,Sheet2!$L$2:$L$14,Sheet1!D40,TRUE)-D42</f>
        <v>1.0823562399752797</v>
      </c>
      <c r="E47" s="12">
        <f>_xll.Spline(Sheet2!$E$2:$E$14,Sheet2!$L$2:$L$14,Sheet1!E40,TRUE)-E42</f>
        <v>0.89003318604522808</v>
      </c>
      <c r="F47" s="12">
        <f>_xll.Spline(Sheet2!$E$2:$E$14,Sheet2!$L$2:$L$14,Sheet1!F40,TRUE)-F42</f>
        <v>0.65022165991385028</v>
      </c>
      <c r="G47" s="12">
        <f>_xll.Spline(Sheet2!$E$2:$E$14,Sheet2!$L$2:$L$14,Sheet1!G40,TRUE)-G42</f>
        <v>0.37573473937643947</v>
      </c>
      <c r="H47" s="12">
        <f>_xll.Spline(Sheet2!$E$2:$E$14,Sheet2!$L$2:$L$14,Sheet1!H40,TRUE)-H42</f>
        <v>4.9483721039162987E-2</v>
      </c>
      <c r="I47" s="12">
        <f>_xll.Spline(Sheet2!$E$2:$E$14,Sheet2!$L$2:$L$14,Sheet1!I40,TRUE)-I42</f>
        <v>-0.32485594697938569</v>
      </c>
      <c r="J47" s="12">
        <f>_xll.Spline(Sheet2!$E$2:$E$14,Sheet2!$L$2:$L$14,Sheet1!J40,TRUE)-J42</f>
        <v>-0.73656443024367135</v>
      </c>
      <c r="K47" s="12">
        <f>_xll.Spline(Sheet2!$E$2:$E$14,Sheet2!$L$2:$L$14,Sheet1!K40,TRUE)-K42</f>
        <v>-1.2028154337183889</v>
      </c>
      <c r="L47" s="12">
        <f>_xll.Spline(Sheet2!$E$2:$E$14,Sheet2!$L$2:$L$14,Sheet1!L40,TRUE)-L42</f>
        <v>-1.7218419392246906</v>
      </c>
      <c r="M47" s="12">
        <f>_xll.Spline(Sheet2!$E$2:$E$14,Sheet2!$L$2:$L$14,Sheet1!M40,TRUE)-M42</f>
        <v>-2.2958616882787291</v>
      </c>
      <c r="N47" s="12">
        <f>_xll.Spline(Sheet2!$E$2:$E$14,Sheet2!$L$2:$L$14,Sheet1!N40,TRUE)-N42</f>
        <v>-2.9146627153054827</v>
      </c>
      <c r="O47" s="12">
        <f>_xll.Spline(Sheet2!$E$2:$E$14,Sheet2!$L$2:$L$14,Sheet1!O40,TRUE)-O42</f>
        <v>-3.5801384526262789</v>
      </c>
      <c r="P47">
        <v>1.6</v>
      </c>
      <c r="Q47" s="12">
        <f t="array" ref="Q47">_xll.Spline($C$47:$O$47,$C$40:$O$40,0,TRUE)</f>
        <v>1.2846916535430362</v>
      </c>
      <c r="R47" s="14">
        <f t="shared" si="2"/>
        <v>17.154688224399006</v>
      </c>
      <c r="S47" s="12">
        <f t="array" ref="S47">_xll.Spline(Sheet2!$E$2:$E$14,Sheet2!$L$2:$L$14,Sheet1!Q47,TRUE)</f>
        <v>0.69568220386417046</v>
      </c>
      <c r="T47" s="14">
        <f t="shared" si="3"/>
        <v>35169.21741900863</v>
      </c>
      <c r="U47" s="16">
        <f t="shared" si="4"/>
        <v>0.58574454726755709</v>
      </c>
      <c r="V47" s="23">
        <f t="array" ref="V47">_xll.Spline(Sheet3!$I$2:$I$10,Sheet3!$J$2:$J$10,Sheet1!U47,TRUE)</f>
        <v>1.2948985420668082</v>
      </c>
      <c r="W47" s="14">
        <f t="shared" si="5"/>
        <v>59031.814548994131</v>
      </c>
      <c r="X47">
        <f t="shared" si="6"/>
        <v>1.6</v>
      </c>
      <c r="Y47">
        <v>1.6</v>
      </c>
      <c r="Z47" s="25">
        <f>T47*(H36 + 0.64)^0.4*(0.0073*C21 + 0.8625)</f>
        <v>25374.284089228204</v>
      </c>
      <c r="AA47" s="25">
        <f t="shared" si="7"/>
        <v>50691.554063149924</v>
      </c>
    </row>
    <row r="48" spans="2:27" x14ac:dyDescent="0.35">
      <c r="B48" t="s">
        <v>82</v>
      </c>
      <c r="C48" s="12">
        <f>_xll.Spline(Sheet2!$F$2:$F$14,Sheet2!$M$2:$M$14,Sheet1!C40,TRUE)-C42</f>
        <v>1.3685153610783616</v>
      </c>
      <c r="D48" s="12">
        <f>_xll.Spline(Sheet2!$F$2:$F$14,Sheet2!$M$2:$M$14,Sheet1!D40,TRUE)-D42</f>
        <v>1.1912215968704276</v>
      </c>
      <c r="E48" s="12">
        <f>_xll.Spline(Sheet2!$F$2:$F$14,Sheet2!$M$2:$M$14,Sheet1!E40,TRUE)-E42</f>
        <v>0.97997440299503635</v>
      </c>
      <c r="F48" s="12">
        <f>_xll.Spline(Sheet2!$F$2:$F$14,Sheet2!$M$2:$M$14,Sheet1!F40,TRUE)-F42</f>
        <v>0.73311099605827124</v>
      </c>
      <c r="G48" s="12">
        <f>_xll.Spline(Sheet2!$F$2:$F$14,Sheet2!$M$2:$M$14,Sheet1!G40,TRUE)-G42</f>
        <v>0.45372055973925779</v>
      </c>
      <c r="H48" s="12">
        <f>_xll.Spline(Sheet2!$F$2:$F$14,Sheet2!$M$2:$M$14,Sheet1!H40,TRUE)-H42</f>
        <v>0.12671400559262558</v>
      </c>
      <c r="I48" s="12">
        <f>_xll.Spline(Sheet2!$F$2:$F$14,Sheet2!$M$2:$M$14,Sheet1!I40,TRUE)-I42</f>
        <v>-0.24467224593067605</v>
      </c>
      <c r="J48" s="12">
        <f>_xll.Spline(Sheet2!$F$2:$F$14,Sheet2!$M$2:$M$14,Sheet1!J40,TRUE)-J42</f>
        <v>-0.67404325947771082</v>
      </c>
      <c r="K48" s="12">
        <f>_xll.Spline(Sheet2!$F$2:$F$14,Sheet2!$M$2:$M$14,Sheet1!K40,TRUE)-K42</f>
        <v>-1.1430052825316095</v>
      </c>
      <c r="L48" s="12">
        <f>_xll.Spline(Sheet2!$F$2:$F$14,Sheet2!$M$2:$M$14,Sheet1!L40,TRUE)-L42</f>
        <v>-1.6677730731416889</v>
      </c>
      <c r="M48" s="12">
        <f>_xll.Spline(Sheet2!$F$2:$F$14,Sheet2!$M$2:$M$14,Sheet1!M40,TRUE)-M42</f>
        <v>-2.2398936776796941</v>
      </c>
      <c r="N48" s="12">
        <f>_xll.Spline(Sheet2!$F$2:$F$14,Sheet2!$M$2:$M$14,Sheet1!N40,TRUE)-N42</f>
        <v>-2.8625784620432659</v>
      </c>
      <c r="O48" s="12">
        <f>_xll.Spline(Sheet2!$F$2:$F$14,Sheet2!$M$2:$M$14,Sheet1!O40,TRUE)-O42</f>
        <v>-3.5302890444432657</v>
      </c>
      <c r="P48">
        <v>1.8</v>
      </c>
      <c r="Q48" s="12">
        <f>_xll.Spline($C$48:$O$48,$C$40:$O$40,0,TRUE)</f>
        <v>1.338946762525236</v>
      </c>
      <c r="R48" s="14">
        <f t="shared" si="2"/>
        <v>16.459567622729164</v>
      </c>
      <c r="S48" s="12">
        <f>_xll.Spline(Sheet2!$F$2:$F$14,Sheet2!$M$2:$M$14,Sheet1!Q48,TRUE)</f>
        <v>0.75610265288806533</v>
      </c>
      <c r="T48" s="14">
        <f t="shared" si="3"/>
        <v>32376.797629782315</v>
      </c>
      <c r="U48" s="16">
        <f t="shared" si="4"/>
        <v>0.58574454726755709</v>
      </c>
      <c r="V48" s="23">
        <f t="array" ref="V48">_xll.Spline(Sheet3!$K$2:$K$10,Sheet3!$L$2:$L$10,Sheet1!U48,TRUE)</f>
        <v>1.441760391472841</v>
      </c>
      <c r="W48" s="14">
        <f t="shared" si="5"/>
        <v>65726.950250221867</v>
      </c>
      <c r="X48">
        <f t="shared" si="6"/>
        <v>1.8</v>
      </c>
      <c r="Y48">
        <v>1.8</v>
      </c>
      <c r="Z48" s="25">
        <f>T48*(H37 + 0.64)^0.4*(0.0073*C22 + 0.8625)</f>
        <v>23359.577529681206</v>
      </c>
      <c r="AA48" s="25">
        <f t="shared" si="7"/>
        <v>56440.773123276107</v>
      </c>
    </row>
    <row r="50" spans="2:27" x14ac:dyDescent="0.35">
      <c r="B50" t="s">
        <v>64</v>
      </c>
      <c r="C50" s="14">
        <f>X50*C11*H32^5*R50^3/1000</f>
        <v>560.38595188685599</v>
      </c>
      <c r="D50" t="s">
        <v>68</v>
      </c>
      <c r="E50" s="14">
        <f>C50/0.7457</f>
        <v>751.48981076418931</v>
      </c>
      <c r="F50" t="s">
        <v>69</v>
      </c>
      <c r="R50" s="2">
        <f>VLOOKUP(X50,P43:R48,3)</f>
        <v>16.459567622729164</v>
      </c>
      <c r="X50">
        <f>MAX(X43:X48)</f>
        <v>1.8</v>
      </c>
      <c r="Z50">
        <f>VLOOKUP(X50,Y43:AA48,2)</f>
        <v>23359.577529681206</v>
      </c>
      <c r="AA50">
        <f>VLOOKUP(X50,Y43:AA48,3)</f>
        <v>56440.773123276107</v>
      </c>
    </row>
    <row r="51" spans="2:27" x14ac:dyDescent="0.35">
      <c r="B51" t="s">
        <v>70</v>
      </c>
      <c r="C51" s="14">
        <f>Z50</f>
        <v>23359.577529681206</v>
      </c>
      <c r="D51" t="s">
        <v>34</v>
      </c>
      <c r="E51" s="15">
        <f>C51/4.44822</f>
        <v>5251.4438426339539</v>
      </c>
      <c r="F51" t="s">
        <v>35</v>
      </c>
    </row>
    <row r="52" spans="2:27" x14ac:dyDescent="0.35">
      <c r="B52" t="s">
        <v>67</v>
      </c>
      <c r="C52" s="14">
        <f>AA50</f>
        <v>56440.773123276107</v>
      </c>
      <c r="D52" t="s">
        <v>34</v>
      </c>
      <c r="E52" s="15">
        <f>C52/4.44822</f>
        <v>12688.395161047814</v>
      </c>
      <c r="F52" t="s">
        <v>35</v>
      </c>
    </row>
    <row r="54" spans="2:27" x14ac:dyDescent="0.35">
      <c r="C54">
        <v>2</v>
      </c>
      <c r="D54">
        <v>3</v>
      </c>
      <c r="E54">
        <v>4</v>
      </c>
      <c r="F54">
        <v>5</v>
      </c>
      <c r="G54">
        <v>6</v>
      </c>
      <c r="H54">
        <v>7</v>
      </c>
      <c r="I54">
        <v>8</v>
      </c>
      <c r="J54">
        <v>9</v>
      </c>
      <c r="K54">
        <v>10</v>
      </c>
      <c r="L54">
        <v>11</v>
      </c>
      <c r="M54">
        <v>12</v>
      </c>
      <c r="N54">
        <v>13</v>
      </c>
      <c r="O54">
        <v>14</v>
      </c>
    </row>
    <row r="55" spans="2:27" x14ac:dyDescent="0.35">
      <c r="B55" t="s">
        <v>45</v>
      </c>
      <c r="C55" s="16">
        <f>HLOOKUP(Sheet1!$X$50,Sheet2!$A$1:$F$14,C54)</f>
        <v>7.5583324830733054E-3</v>
      </c>
      <c r="D55" s="16">
        <f>HLOOKUP(Sheet1!$X$50,Sheet2!$A$1:$F$14,D54)</f>
        <v>0.27204178711680682</v>
      </c>
      <c r="E55" s="16">
        <f>HLOOKUP(Sheet1!$X$50,Sheet2!$A$1:$F$14,E54)</f>
        <v>0.50629857256145594</v>
      </c>
      <c r="F55" s="16">
        <f>HLOOKUP(Sheet1!$X$50,Sheet2!$A$1:$F$14,F54)</f>
        <v>0.76322538107281723</v>
      </c>
      <c r="G55" s="16">
        <f>HLOOKUP(Sheet1!$X$50,Sheet2!$A$1:$F$14,G54)</f>
        <v>1.0201522038021671</v>
      </c>
      <c r="H55" s="16">
        <f>HLOOKUP(Sheet1!$X$50,Sheet2!$A$1:$F$14,H54)</f>
        <v>1.2468523439928896</v>
      </c>
      <c r="I55" s="16">
        <f>HLOOKUP(Sheet1!$X$50,Sheet2!$A$1:$F$14,I54)</f>
        <v>1.4962225030653427</v>
      </c>
      <c r="J55" s="16">
        <f>HLOOKUP(Sheet1!$X$50,Sheet2!$A$1:$F$14,J54)</f>
        <v>1.7607060005920989</v>
      </c>
      <c r="K55" s="16">
        <f>HLOOKUP(Sheet1!$X$50,Sheet2!$A$1:$F$14,K54)</f>
        <v>2.0025194893463913</v>
      </c>
      <c r="L55" s="16">
        <f>HLOOKUP(Sheet1!$X$50,Sheet2!$A$1:$F$14,L54)</f>
        <v>2.2670029857290839</v>
      </c>
      <c r="M55" s="16">
        <f>HLOOKUP(Sheet1!$X$50,Sheet2!$A$1:$F$14,M54)</f>
        <v>2.5163731318952336</v>
      </c>
      <c r="N55" s="16">
        <f>HLOOKUP(Sheet1!$X$50,Sheet2!$A$1:$F$14,N54)</f>
        <v>2.7732999258201256</v>
      </c>
      <c r="O55" s="16">
        <f>HLOOKUP(Sheet1!$X$50,Sheet2!$A$1:$F$14,O54)</f>
        <v>3.000000000651045</v>
      </c>
    </row>
    <row r="56" spans="2:27" x14ac:dyDescent="0.35">
      <c r="B56" t="s">
        <v>72</v>
      </c>
      <c r="C56" s="16">
        <f>HLOOKUP(Sheet1!$X$50,Sheet2!$H$1:$M$14,C54)</f>
        <v>1.3638396082222817</v>
      </c>
      <c r="D56" s="16">
        <f>HLOOKUP(Sheet1!$X$50,Sheet2!$H$1:$M$14,D54)</f>
        <v>1.2050351864970761</v>
      </c>
      <c r="E56" s="16">
        <f>HLOOKUP(Sheet1!$X$50,Sheet2!$H$1:$M$14,E54)</f>
        <v>1.0822386265661357</v>
      </c>
      <c r="F56" s="16">
        <f>HLOOKUP(Sheet1!$X$50,Sheet2!$H$1:$M$14,F54)</f>
        <v>0.9647222073437417</v>
      </c>
      <c r="G56" s="16">
        <f>HLOOKUP(Sheet1!$X$50,Sheet2!$H$1:$M$14,G54)</f>
        <v>0.86786885750721343</v>
      </c>
      <c r="H56" s="16">
        <f>HLOOKUP(Sheet1!$X$50,Sheet2!$H$1:$M$14,H54)</f>
        <v>0.78636031120335614</v>
      </c>
      <c r="I56" s="16">
        <f>HLOOKUP(Sheet1!$X$50,Sheet2!$H$1:$M$14,I54)</f>
        <v>0.70496613731828606</v>
      </c>
      <c r="J56" s="16">
        <f>HLOOKUP(Sheet1!$X$50,Sheet2!$H$1:$M$14,J54)</f>
        <v>0.61331667684741775</v>
      </c>
      <c r="K56" s="16">
        <f>HLOOKUP(Sheet1!$X$50,Sheet2!$H$1:$M$14,K54)</f>
        <v>0.54221591205828046</v>
      </c>
      <c r="L56" s="16">
        <f>HLOOKUP(Sheet1!$X$50,Sheet2!$H$1:$M$14,L54)</f>
        <v>0.46089798519317426</v>
      </c>
      <c r="M56" s="16">
        <f>HLOOKUP(Sheet1!$X$50,Sheet2!$H$1:$M$14,M54)</f>
        <v>0.38983534383638735</v>
      </c>
      <c r="N56" s="16">
        <f>HLOOKUP(Sheet1!$X$50,Sheet2!$H$1:$M$14,N54)</f>
        <v>0.31881082633967173</v>
      </c>
      <c r="O56" s="16">
        <f>HLOOKUP(Sheet1!$X$50,Sheet2!$H$1:$M$14,O54)</f>
        <v>0.26313111306408582</v>
      </c>
    </row>
    <row r="57" spans="2:27" x14ac:dyDescent="0.35"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</row>
    <row r="59" spans="2:27" x14ac:dyDescent="0.35">
      <c r="B59" t="s">
        <v>73</v>
      </c>
      <c r="C59">
        <f t="shared" ref="C59:L59" si="8">C60*3600/1000</f>
        <v>0</v>
      </c>
      <c r="D59" s="12">
        <f t="shared" si="8"/>
        <v>4.6349670811997079</v>
      </c>
      <c r="E59" s="12">
        <f t="shared" si="8"/>
        <v>9.2699341623994158</v>
      </c>
      <c r="F59" s="12">
        <f t="shared" si="8"/>
        <v>13.90490124359912</v>
      </c>
      <c r="G59" s="12">
        <f t="shared" si="8"/>
        <v>18.539868324798832</v>
      </c>
      <c r="H59" s="12">
        <f t="shared" si="8"/>
        <v>23.17483540599854</v>
      </c>
      <c r="I59" s="12">
        <f t="shared" si="8"/>
        <v>27.809802487198244</v>
      </c>
      <c r="J59" s="12">
        <f t="shared" si="8"/>
        <v>32.444769568397952</v>
      </c>
      <c r="K59" s="12">
        <f t="shared" si="8"/>
        <v>37.079736649597663</v>
      </c>
      <c r="L59" s="12">
        <f t="shared" si="8"/>
        <v>41.714703730797368</v>
      </c>
      <c r="M59" s="12">
        <f>M60*3600/1000</f>
        <v>46.349670811997072</v>
      </c>
      <c r="N59" s="12">
        <f>N60*3600/1000</f>
        <v>50.984637893196783</v>
      </c>
    </row>
    <row r="60" spans="2:27" x14ac:dyDescent="0.35">
      <c r="B60" t="s">
        <v>47</v>
      </c>
      <c r="C60">
        <v>0</v>
      </c>
      <c r="D60" s="12">
        <f>($N$60-$C$60)/11+C60</f>
        <v>1.2874908558888076</v>
      </c>
      <c r="E60" s="12">
        <f t="shared" ref="E60:M60" si="9">($N$60-$C$60)/11+D60</f>
        <v>2.5749817117776153</v>
      </c>
      <c r="F60" s="12">
        <f t="shared" si="9"/>
        <v>3.8624725676664227</v>
      </c>
      <c r="G60" s="12">
        <f t="shared" si="9"/>
        <v>5.1499634235552305</v>
      </c>
      <c r="H60" s="12">
        <f t="shared" si="9"/>
        <v>6.4374542794440384</v>
      </c>
      <c r="I60" s="12">
        <f t="shared" si="9"/>
        <v>7.7249451353328462</v>
      </c>
      <c r="J60" s="12">
        <f t="shared" si="9"/>
        <v>9.0124359912216541</v>
      </c>
      <c r="K60" s="12">
        <f t="shared" si="9"/>
        <v>10.299926847110461</v>
      </c>
      <c r="L60" s="12">
        <f t="shared" si="9"/>
        <v>11.587417702999268</v>
      </c>
      <c r="M60" s="12">
        <f t="shared" si="9"/>
        <v>12.874908558888075</v>
      </c>
      <c r="N60" s="12">
        <f>G16*1.1</f>
        <v>14.162399414776884</v>
      </c>
    </row>
    <row r="61" spans="2:27" x14ac:dyDescent="0.35">
      <c r="B61" t="s">
        <v>74</v>
      </c>
      <c r="C61" s="1">
        <f>(C60/$M$60)^2*$M$61/$C$7</f>
        <v>0</v>
      </c>
      <c r="D61" s="21">
        <f>(D60/$M$60)^2.5*$M$61</f>
        <v>77.365787034328093</v>
      </c>
      <c r="E61" s="21">
        <f t="shared" ref="E61:N61" si="10">(E60/$M$60)^2.5*$M$61</f>
        <v>437.64698115046104</v>
      </c>
      <c r="F61" s="21">
        <f t="shared" si="10"/>
        <v>1206.0132651990866</v>
      </c>
      <c r="G61" s="21">
        <f t="shared" si="10"/>
        <v>2475.7051850984976</v>
      </c>
      <c r="H61" s="21">
        <f t="shared" si="10"/>
        <v>4324.8789735382361</v>
      </c>
      <c r="I61" s="21">
        <f t="shared" si="10"/>
        <v>6822.2412641856381</v>
      </c>
      <c r="J61" s="21">
        <f t="shared" si="10"/>
        <v>10029.840991403255</v>
      </c>
      <c r="K61" s="21">
        <f t="shared" si="10"/>
        <v>14004.703396814753</v>
      </c>
      <c r="L61" s="21">
        <f t="shared" si="10"/>
        <v>18799.886249341715</v>
      </c>
      <c r="M61" s="21">
        <f>C27</f>
        <v>24465.21</v>
      </c>
      <c r="N61" s="21">
        <f t="shared" si="10"/>
        <v>31047.787751612461</v>
      </c>
    </row>
    <row r="62" spans="2:27" s="2" customFormat="1" x14ac:dyDescent="0.35">
      <c r="B62" s="2" t="s">
        <v>75</v>
      </c>
      <c r="C62" s="3"/>
      <c r="D62" s="22">
        <f>D61/($C$11*$H$32^2*D60^2)</f>
        <v>0.1332871980023069</v>
      </c>
      <c r="E62" s="22">
        <f t="shared" ref="E62:N62" si="11">E61/($C$11*$H$32^2*E60^2)</f>
        <v>0.18849656310557039</v>
      </c>
      <c r="F62" s="22">
        <f t="shared" si="11"/>
        <v>0.23086019893848833</v>
      </c>
      <c r="G62" s="22">
        <f t="shared" si="11"/>
        <v>0.26657439600461363</v>
      </c>
      <c r="H62" s="22">
        <f t="shared" si="11"/>
        <v>0.2980392352636323</v>
      </c>
      <c r="I62" s="22">
        <f t="shared" si="11"/>
        <v>0.32648562435096112</v>
      </c>
      <c r="J62" s="22">
        <f t="shared" si="11"/>
        <v>0.3526447788627291</v>
      </c>
      <c r="K62" s="22">
        <f t="shared" si="11"/>
        <v>0.37699312621114078</v>
      </c>
      <c r="L62" s="22">
        <f t="shared" si="11"/>
        <v>0.39986159400692045</v>
      </c>
      <c r="M62" s="22">
        <f t="shared" si="11"/>
        <v>0.42149112862913435</v>
      </c>
      <c r="N62" s="22">
        <f t="shared" si="11"/>
        <v>0.44206362513145953</v>
      </c>
    </row>
    <row r="63" spans="2:27" s="2" customFormat="1" x14ac:dyDescent="0.35">
      <c r="C63" s="3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</row>
    <row r="64" spans="2:27" s="2" customFormat="1" x14ac:dyDescent="0.35">
      <c r="B64" s="2" t="s">
        <v>83</v>
      </c>
      <c r="C64" s="3"/>
    </row>
    <row r="65" spans="1:14" s="2" customFormat="1" x14ac:dyDescent="0.35">
      <c r="B65" s="2" t="s">
        <v>84</v>
      </c>
      <c r="D65" s="24"/>
      <c r="E65" s="22"/>
      <c r="F65" s="22"/>
      <c r="G65" s="22"/>
      <c r="H65" s="22"/>
      <c r="I65" s="22"/>
      <c r="J65" s="22"/>
      <c r="K65" s="22"/>
      <c r="L65" s="22"/>
      <c r="M65" s="22"/>
      <c r="N65" s="22"/>
    </row>
    <row r="66" spans="1:14" s="2" customFormat="1" x14ac:dyDescent="0.35">
      <c r="B66" s="2" t="s">
        <v>88</v>
      </c>
      <c r="D66" s="24"/>
      <c r="E66" s="22"/>
      <c r="F66" s="22"/>
      <c r="G66" s="22"/>
      <c r="H66" s="22"/>
      <c r="I66" s="22"/>
      <c r="J66" s="22"/>
      <c r="K66" s="22"/>
      <c r="L66" s="22"/>
      <c r="M66" s="22"/>
      <c r="N66" s="22"/>
    </row>
    <row r="67" spans="1:14" s="2" customFormat="1" x14ac:dyDescent="0.35">
      <c r="B67" s="2" t="s">
        <v>89</v>
      </c>
      <c r="D67" s="24"/>
      <c r="E67" s="22"/>
      <c r="F67" s="22"/>
      <c r="G67" s="22"/>
      <c r="H67" s="22"/>
      <c r="I67" s="22"/>
      <c r="J67" s="22"/>
      <c r="K67" s="22"/>
      <c r="L67" s="22"/>
      <c r="M67" s="22"/>
      <c r="N67" s="22"/>
    </row>
    <row r="68" spans="1:14" s="2" customFormat="1" x14ac:dyDescent="0.35">
      <c r="B68" s="2" t="s">
        <v>94</v>
      </c>
      <c r="D68" s="24">
        <f>D$70*D77^2+D$71*D77+D$72</f>
        <v>-5.6843418860808015E-14</v>
      </c>
      <c r="E68" s="24">
        <f t="shared" ref="E68:N68" si="12">E$70*E77^2+E$71*E77+E$72</f>
        <v>0</v>
      </c>
      <c r="F68" s="24">
        <f t="shared" si="12"/>
        <v>0</v>
      </c>
      <c r="G68" s="24">
        <f t="shared" si="12"/>
        <v>0</v>
      </c>
      <c r="H68" s="24">
        <f t="shared" si="12"/>
        <v>0</v>
      </c>
      <c r="I68" s="24">
        <f t="shared" si="12"/>
        <v>0</v>
      </c>
      <c r="J68" s="24">
        <f t="shared" si="12"/>
        <v>0</v>
      </c>
      <c r="K68" s="24">
        <f t="shared" si="12"/>
        <v>0</v>
      </c>
      <c r="L68" s="24">
        <f t="shared" si="12"/>
        <v>0</v>
      </c>
      <c r="M68" s="24">
        <f t="shared" si="12"/>
        <v>0</v>
      </c>
      <c r="N68" s="24">
        <f t="shared" si="12"/>
        <v>0</v>
      </c>
    </row>
    <row r="69" spans="1:14" s="2" customFormat="1" x14ac:dyDescent="0.35"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</row>
    <row r="70" spans="1:14" s="2" customFormat="1" x14ac:dyDescent="0.35">
      <c r="A70" s="33" t="s">
        <v>87</v>
      </c>
      <c r="B70" s="40">
        <f>HLOOKUP($X$50,Sheet2!$H$16:$M$19,4)</f>
        <v>1.3429</v>
      </c>
      <c r="C70" s="32" t="s">
        <v>90</v>
      </c>
      <c r="D70" s="34">
        <f t="shared" ref="D70:N70" si="13">$B$70*$C$11*$H$32^4</f>
        <v>160.48731805743361</v>
      </c>
      <c r="E70" s="34">
        <f t="shared" si="13"/>
        <v>160.48731805743361</v>
      </c>
      <c r="F70" s="34">
        <f t="shared" si="13"/>
        <v>160.48731805743361</v>
      </c>
      <c r="G70" s="34">
        <f t="shared" si="13"/>
        <v>160.48731805743361</v>
      </c>
      <c r="H70" s="34">
        <f t="shared" si="13"/>
        <v>160.48731805743361</v>
      </c>
      <c r="I70" s="34">
        <f t="shared" si="13"/>
        <v>160.48731805743361</v>
      </c>
      <c r="J70" s="34">
        <f t="shared" si="13"/>
        <v>160.48731805743361</v>
      </c>
      <c r="K70" s="34">
        <f t="shared" si="13"/>
        <v>160.48731805743361</v>
      </c>
      <c r="L70" s="34">
        <f t="shared" si="13"/>
        <v>160.48731805743361</v>
      </c>
      <c r="M70" s="34">
        <f t="shared" si="13"/>
        <v>160.48731805743361</v>
      </c>
      <c r="N70" s="34">
        <f t="shared" si="13"/>
        <v>160.48731805743361</v>
      </c>
    </row>
    <row r="71" spans="1:14" s="2" customFormat="1" x14ac:dyDescent="0.35">
      <c r="A71" s="36" t="s">
        <v>86</v>
      </c>
      <c r="B71" s="41">
        <f>HLOOKUP($X$50,Sheet2!$H$16:$M$19,3)</f>
        <v>-0.50792000000000004</v>
      </c>
      <c r="C71" s="35" t="s">
        <v>92</v>
      </c>
      <c r="D71" s="37">
        <f t="shared" ref="D71:N71" si="14">$B$71*$C$11*$H$32^3*D60</f>
        <v>-133.77473266994741</v>
      </c>
      <c r="E71" s="37">
        <f t="shared" si="14"/>
        <v>-267.54946533989482</v>
      </c>
      <c r="F71" s="37">
        <f t="shared" si="14"/>
        <v>-401.32419800984223</v>
      </c>
      <c r="G71" s="37">
        <f t="shared" si="14"/>
        <v>-535.09893067978965</v>
      </c>
      <c r="H71" s="37">
        <f t="shared" si="14"/>
        <v>-668.87366334973706</v>
      </c>
      <c r="I71" s="37">
        <f t="shared" si="14"/>
        <v>-802.64839601968447</v>
      </c>
      <c r="J71" s="37">
        <f t="shared" si="14"/>
        <v>-936.42312868963199</v>
      </c>
      <c r="K71" s="37">
        <f t="shared" si="14"/>
        <v>-1070.1978613595793</v>
      </c>
      <c r="L71" s="37">
        <f t="shared" si="14"/>
        <v>-1203.9725940295266</v>
      </c>
      <c r="M71" s="37">
        <f t="shared" si="14"/>
        <v>-1337.7473266994739</v>
      </c>
      <c r="N71" s="37">
        <f t="shared" si="14"/>
        <v>-1471.5220593694214</v>
      </c>
    </row>
    <row r="72" spans="1:14" s="2" customFormat="1" x14ac:dyDescent="0.35">
      <c r="A72" s="31" t="s">
        <v>85</v>
      </c>
      <c r="B72" s="42">
        <f>HLOOKUP($X$50,Sheet2!$H$16:$M$19,2)</f>
        <v>5.0632999999999997E-2</v>
      </c>
      <c r="C72" s="30" t="s">
        <v>91</v>
      </c>
      <c r="D72" s="38">
        <f>$B$72*$C$11*$H$32^2*D60^2-D61</f>
        <v>-47.976153568994562</v>
      </c>
      <c r="E72" s="38">
        <f t="shared" ref="E72:N72" si="15">$B$72*$C$11*$H$32^2*E60^2-E61</f>
        <v>-320.08844728912692</v>
      </c>
      <c r="F72" s="38">
        <f t="shared" si="15"/>
        <v>-941.50656401108495</v>
      </c>
      <c r="G72" s="38">
        <f t="shared" si="15"/>
        <v>-2005.4710496531611</v>
      </c>
      <c r="H72" s="38">
        <f t="shared" si="15"/>
        <v>-3590.1381369048977</v>
      </c>
      <c r="I72" s="38">
        <f t="shared" si="15"/>
        <v>-5764.2144594336314</v>
      </c>
      <c r="J72" s="38">
        <f t="shared" si="15"/>
        <v>-8589.7489516019123</v>
      </c>
      <c r="K72" s="38">
        <f t="shared" si="15"/>
        <v>-12123.766855033407</v>
      </c>
      <c r="L72" s="38">
        <f t="shared" si="15"/>
        <v>-16419.325938649701</v>
      </c>
      <c r="M72" s="38">
        <f t="shared" si="15"/>
        <v>-21526.246653466646</v>
      </c>
      <c r="N72" s="38">
        <f t="shared" si="15"/>
        <v>-27491.642102307105</v>
      </c>
    </row>
    <row r="73" spans="1:14" s="2" customFormat="1" x14ac:dyDescent="0.35">
      <c r="C73" s="28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</row>
    <row r="74" spans="1:14" s="2" customFormat="1" x14ac:dyDescent="0.35">
      <c r="B74" s="29" t="s">
        <v>93</v>
      </c>
      <c r="C74" s="31"/>
      <c r="D74" s="26">
        <f t="shared" ref="D74:N74" si="16">(-D71+SQRT(D71^2-4*D70*D72))/(2*D70)</f>
        <v>1.1042671846775116</v>
      </c>
      <c r="E74" s="26">
        <f t="shared" si="16"/>
        <v>2.473458545442222</v>
      </c>
      <c r="F74" s="26">
        <f t="shared" si="16"/>
        <v>3.9761092833564349</v>
      </c>
      <c r="G74" s="26">
        <f t="shared" si="16"/>
        <v>5.5754794585669378</v>
      </c>
      <c r="H74" s="26">
        <f t="shared" si="16"/>
        <v>7.252325829337174</v>
      </c>
      <c r="I74" s="26">
        <f t="shared" si="16"/>
        <v>8.9945221096611618</v>
      </c>
      <c r="J74" s="26">
        <f t="shared" si="16"/>
        <v>10.79362533510999</v>
      </c>
      <c r="K74" s="26">
        <f t="shared" si="16"/>
        <v>12.643371828406231</v>
      </c>
      <c r="L74" s="26">
        <f t="shared" si="16"/>
        <v>14.538904583169561</v>
      </c>
      <c r="M74" s="26">
        <f t="shared" si="16"/>
        <v>16.476332292383223</v>
      </c>
      <c r="N74" s="26">
        <f t="shared" si="16"/>
        <v>18.45245791291827</v>
      </c>
    </row>
    <row r="75" spans="1:14" s="2" customFormat="1" x14ac:dyDescent="0.35">
      <c r="B75" s="29"/>
      <c r="D75" s="26">
        <f t="shared" ref="D75:N75" si="17">(-D71-SQRT(D71^2-4*D70*D72))/(2*D70)</f>
        <v>-0.27071389031643689</v>
      </c>
      <c r="E75" s="26">
        <f t="shared" si="17"/>
        <v>-0.80635195672007209</v>
      </c>
      <c r="F75" s="26">
        <f t="shared" si="17"/>
        <v>-1.4754494002732101</v>
      </c>
      <c r="G75" s="26">
        <f t="shared" si="17"/>
        <v>-2.241266281122638</v>
      </c>
      <c r="H75" s="26">
        <f t="shared" si="17"/>
        <v>-3.0845593575317993</v>
      </c>
      <c r="I75" s="26">
        <f t="shared" si="17"/>
        <v>-3.9932023434947119</v>
      </c>
      <c r="J75" s="26">
        <f t="shared" si="17"/>
        <v>-4.9587522745824648</v>
      </c>
      <c r="K75" s="26">
        <f t="shared" si="17"/>
        <v>-5.9749454735176313</v>
      </c>
      <c r="L75" s="26">
        <f t="shared" si="17"/>
        <v>-7.0369249339198863</v>
      </c>
      <c r="M75" s="26">
        <f t="shared" si="17"/>
        <v>-8.140799348772477</v>
      </c>
      <c r="N75" s="26">
        <f t="shared" si="17"/>
        <v>-9.2833716749464461</v>
      </c>
    </row>
    <row r="76" spans="1:14" s="2" customFormat="1" x14ac:dyDescent="0.35">
      <c r="B76" s="29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</row>
    <row r="77" spans="1:14" s="2" customFormat="1" x14ac:dyDescent="0.35">
      <c r="D77" s="24">
        <f t="shared" ref="D77:N77" si="18">MAX(D74:D75)</f>
        <v>1.1042671846775116</v>
      </c>
      <c r="E77" s="24">
        <f t="shared" si="18"/>
        <v>2.473458545442222</v>
      </c>
      <c r="F77" s="24">
        <f t="shared" si="18"/>
        <v>3.9761092833564349</v>
      </c>
      <c r="G77" s="24">
        <f t="shared" si="18"/>
        <v>5.5754794585669378</v>
      </c>
      <c r="H77" s="24">
        <f t="shared" si="18"/>
        <v>7.252325829337174</v>
      </c>
      <c r="I77" s="24">
        <f t="shared" si="18"/>
        <v>8.9945221096611618</v>
      </c>
      <c r="J77" s="24">
        <f t="shared" si="18"/>
        <v>10.79362533510999</v>
      </c>
      <c r="K77" s="24">
        <f t="shared" si="18"/>
        <v>12.643371828406231</v>
      </c>
      <c r="L77" s="24">
        <f t="shared" si="18"/>
        <v>14.538904583169561</v>
      </c>
      <c r="M77" s="24">
        <f t="shared" si="18"/>
        <v>16.476332292383223</v>
      </c>
      <c r="N77" s="24">
        <f t="shared" si="18"/>
        <v>18.45245791291827</v>
      </c>
    </row>
    <row r="78" spans="1:14" x14ac:dyDescent="0.35">
      <c r="B78" t="s">
        <v>76</v>
      </c>
      <c r="C78" s="5"/>
      <c r="D78" s="13">
        <f>D77*60</f>
        <v>66.2560310806507</v>
      </c>
      <c r="E78" s="13">
        <f t="shared" ref="E78:N78" si="19">E77*60</f>
        <v>148.40751272653333</v>
      </c>
      <c r="F78" s="13">
        <f t="shared" si="19"/>
        <v>238.56655700138609</v>
      </c>
      <c r="G78" s="13">
        <f t="shared" si="19"/>
        <v>334.52876751401629</v>
      </c>
      <c r="H78" s="13">
        <f t="shared" si="19"/>
        <v>435.13954976023047</v>
      </c>
      <c r="I78" s="13">
        <f t="shared" si="19"/>
        <v>539.67132657966977</v>
      </c>
      <c r="J78" s="13">
        <f t="shared" si="19"/>
        <v>647.61752010659939</v>
      </c>
      <c r="K78" s="13">
        <f t="shared" si="19"/>
        <v>758.60230970437385</v>
      </c>
      <c r="L78" s="13">
        <f t="shared" si="19"/>
        <v>872.33427499017364</v>
      </c>
      <c r="M78" s="13">
        <f t="shared" si="19"/>
        <v>988.57993754299332</v>
      </c>
      <c r="N78" s="13">
        <f t="shared" si="19"/>
        <v>1107.1474747750963</v>
      </c>
    </row>
    <row r="79" spans="1:14" x14ac:dyDescent="0.35">
      <c r="C79" s="5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</row>
    <row r="80" spans="1:14" ht="14" customHeight="1" x14ac:dyDescent="0.35">
      <c r="B80" t="s">
        <v>77</v>
      </c>
      <c r="C80" s="5"/>
      <c r="D80" s="13">
        <f>$X$50*$C$11*$H$32^5*D77^3/1000</f>
        <v>0.16922108352678403</v>
      </c>
      <c r="E80" s="13">
        <f t="shared" ref="E80:N80" si="20">$X$50*$C$11*$H$32^5*E77^3/1000</f>
        <v>1.9017169627776973</v>
      </c>
      <c r="F80" s="13">
        <f t="shared" si="20"/>
        <v>7.8996328920217795</v>
      </c>
      <c r="G80" s="13">
        <f t="shared" si="20"/>
        <v>21.781040990572016</v>
      </c>
      <c r="H80" s="13">
        <f t="shared" si="20"/>
        <v>47.936232155707131</v>
      </c>
      <c r="I80" s="13">
        <f t="shared" si="20"/>
        <v>91.446324179646112</v>
      </c>
      <c r="J80" s="13">
        <f t="shared" si="20"/>
        <v>158.02797998620753</v>
      </c>
      <c r="K80" s="13">
        <f t="shared" si="20"/>
        <v>253.99238891866818</v>
      </c>
      <c r="L80" s="13">
        <f t="shared" si="20"/>
        <v>386.21312710278778</v>
      </c>
      <c r="M80" s="13">
        <f t="shared" si="20"/>
        <v>562.10001710217114</v>
      </c>
      <c r="N80" s="13">
        <f t="shared" si="20"/>
        <v>789.57727869987639</v>
      </c>
    </row>
    <row r="82" spans="2:14" x14ac:dyDescent="0.35">
      <c r="D82">
        <f t="shared" ref="D82:N82" si="21">D59*1000*3.2808/5280</f>
        <v>2.8800000000000003</v>
      </c>
      <c r="E82">
        <f t="shared" si="21"/>
        <v>5.7600000000000007</v>
      </c>
      <c r="F82">
        <f t="shared" si="21"/>
        <v>8.6399999999999988</v>
      </c>
      <c r="G82">
        <f t="shared" si="21"/>
        <v>11.520000000000001</v>
      </c>
      <c r="H82">
        <f t="shared" si="21"/>
        <v>14.400000000000002</v>
      </c>
      <c r="I82">
        <f t="shared" si="21"/>
        <v>17.28</v>
      </c>
      <c r="J82">
        <f t="shared" si="21"/>
        <v>20.16</v>
      </c>
      <c r="K82">
        <f t="shared" si="21"/>
        <v>23.040000000000003</v>
      </c>
      <c r="L82">
        <f t="shared" si="21"/>
        <v>25.92</v>
      </c>
      <c r="M82">
        <f t="shared" si="21"/>
        <v>28.8</v>
      </c>
      <c r="N82">
        <f t="shared" si="21"/>
        <v>31.680000000000003</v>
      </c>
    </row>
    <row r="83" spans="2:14" x14ac:dyDescent="0.35">
      <c r="C83" s="14"/>
      <c r="D83" s="14">
        <f t="shared" ref="D83:N83" si="22">D80/0.7457</f>
        <v>0.22692917195492024</v>
      </c>
      <c r="E83" s="14">
        <f t="shared" si="22"/>
        <v>2.5502440160623538</v>
      </c>
      <c r="F83" s="14">
        <f t="shared" si="22"/>
        <v>10.593580383561457</v>
      </c>
      <c r="G83" s="14">
        <f t="shared" si="22"/>
        <v>29.208852072645858</v>
      </c>
      <c r="H83" s="14">
        <f t="shared" si="22"/>
        <v>64.283535142426075</v>
      </c>
      <c r="I83" s="14">
        <f t="shared" si="22"/>
        <v>122.63151961867521</v>
      </c>
      <c r="J83" s="14">
        <f t="shared" si="22"/>
        <v>211.91897544080396</v>
      </c>
      <c r="K83" s="14">
        <f t="shared" si="22"/>
        <v>340.6093454722652</v>
      </c>
      <c r="L83" s="14">
        <f t="shared" si="22"/>
        <v>517.92024554484078</v>
      </c>
      <c r="M83" s="14">
        <f t="shared" si="22"/>
        <v>753.78840968508928</v>
      </c>
      <c r="N83" s="14">
        <f t="shared" si="22"/>
        <v>1058.8403898348886</v>
      </c>
    </row>
    <row r="84" spans="2:14" x14ac:dyDescent="0.35"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</row>
    <row r="85" spans="2:14" s="2" customFormat="1" x14ac:dyDescent="0.35">
      <c r="C85" s="36"/>
    </row>
    <row r="86" spans="2:14" x14ac:dyDescent="0.35">
      <c r="D86" s="14"/>
      <c r="E86" s="14"/>
      <c r="F86" s="14"/>
      <c r="G86" s="43"/>
      <c r="H86" s="26"/>
      <c r="I86" s="26"/>
      <c r="J86" s="26"/>
      <c r="K86" s="26"/>
      <c r="L86" s="26"/>
      <c r="M86" s="26"/>
      <c r="N86" s="26"/>
    </row>
    <row r="87" spans="2:14" x14ac:dyDescent="0.35">
      <c r="D87" s="14"/>
      <c r="E87" s="14"/>
      <c r="F87" s="14"/>
      <c r="G87" s="43"/>
      <c r="H87" s="26"/>
      <c r="I87" s="26"/>
      <c r="J87" s="26"/>
      <c r="K87" s="26"/>
      <c r="L87" s="26"/>
      <c r="M87" s="26"/>
      <c r="N87" s="26"/>
    </row>
    <row r="88" spans="2:14" x14ac:dyDescent="0.35">
      <c r="D88" s="14"/>
      <c r="E88" s="14"/>
      <c r="F88" s="14"/>
      <c r="G88" s="43"/>
    </row>
    <row r="89" spans="2:14" x14ac:dyDescent="0.35">
      <c r="D89" s="14"/>
      <c r="E89" s="14"/>
      <c r="F89" s="14"/>
      <c r="G89" s="43"/>
    </row>
    <row r="90" spans="2:14" x14ac:dyDescent="0.35">
      <c r="B90" s="11"/>
      <c r="D90" s="14"/>
      <c r="E90" s="14"/>
      <c r="F90" s="14"/>
      <c r="G90" s="43"/>
    </row>
    <row r="91" spans="2:14" x14ac:dyDescent="0.35">
      <c r="B91" s="11"/>
      <c r="D91" s="14"/>
      <c r="E91" s="14"/>
      <c r="F91" s="14"/>
      <c r="G91" s="43"/>
    </row>
    <row r="92" spans="2:14" x14ac:dyDescent="0.35">
      <c r="D92" s="14"/>
      <c r="E92" s="14"/>
      <c r="F92" s="14"/>
      <c r="G92" s="43"/>
    </row>
    <row r="93" spans="2:14" x14ac:dyDescent="0.35">
      <c r="D93" s="14"/>
      <c r="E93" s="14"/>
      <c r="F93" s="14"/>
      <c r="G93" s="43"/>
      <c r="H93" s="12"/>
      <c r="I93" s="12"/>
      <c r="J93" s="12"/>
      <c r="K93" s="12"/>
      <c r="L93" s="12"/>
      <c r="M93" s="12"/>
      <c r="N93" s="12"/>
    </row>
    <row r="94" spans="2:14" x14ac:dyDescent="0.35">
      <c r="D94" s="14"/>
      <c r="E94" s="14"/>
      <c r="F94" s="14"/>
      <c r="G94" s="43"/>
    </row>
    <row r="98" spans="3:3" x14ac:dyDescent="0.35">
      <c r="C98" s="44"/>
    </row>
  </sheetData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tabSelected="1" topLeftCell="A13" workbookViewId="0">
      <selection activeCell="A13" sqref="A13"/>
    </sheetView>
  </sheetViews>
  <sheetFormatPr defaultRowHeight="14.5" x14ac:dyDescent="0.35"/>
  <cols>
    <col min="1" max="1" width="13.90625" customWidth="1"/>
  </cols>
  <sheetData>
    <row r="1" spans="1:3" x14ac:dyDescent="0.35">
      <c r="A1" t="s">
        <v>97</v>
      </c>
    </row>
    <row r="3" spans="1:3" x14ac:dyDescent="0.35">
      <c r="A3" t="s">
        <v>98</v>
      </c>
      <c r="B3">
        <f>Sheet1!C15</f>
        <v>44037.377999999997</v>
      </c>
      <c r="C3" t="s">
        <v>34</v>
      </c>
    </row>
    <row r="5" spans="1:3" x14ac:dyDescent="0.35">
      <c r="A5" t="s">
        <v>99</v>
      </c>
      <c r="C5" t="s">
        <v>34</v>
      </c>
    </row>
    <row r="6" spans="1:3" x14ac:dyDescent="0.35">
      <c r="A6" t="s">
        <v>100</v>
      </c>
      <c r="C6" t="s">
        <v>47</v>
      </c>
    </row>
    <row r="8" spans="1:3" x14ac:dyDescent="0.35">
      <c r="A8" t="s">
        <v>83</v>
      </c>
    </row>
    <row r="9" spans="1:3" x14ac:dyDescent="0.35">
      <c r="A9" t="s">
        <v>101</v>
      </c>
    </row>
    <row r="10" spans="1:3" x14ac:dyDescent="0.35">
      <c r="A10" t="s">
        <v>41</v>
      </c>
      <c r="B10">
        <f>Sheet1!F32</f>
        <v>0.58420116840233682</v>
      </c>
      <c r="C10" t="s">
        <v>39</v>
      </c>
    </row>
    <row r="11" spans="1:3" x14ac:dyDescent="0.35">
      <c r="A11" s="11" t="s">
        <v>95</v>
      </c>
      <c r="B11">
        <f>Sheet1!X50</f>
        <v>1.8</v>
      </c>
    </row>
    <row r="12" spans="1:3" x14ac:dyDescent="0.35">
      <c r="A12" s="11" t="s">
        <v>102</v>
      </c>
      <c r="B12">
        <f>Sheet1!B72</f>
        <v>5.0632999999999997E-2</v>
      </c>
    </row>
    <row r="13" spans="1:3" x14ac:dyDescent="0.35">
      <c r="A13" s="11" t="s">
        <v>103</v>
      </c>
      <c r="B13">
        <f>Sheet1!B71</f>
        <v>-0.50792000000000004</v>
      </c>
    </row>
    <row r="14" spans="1:3" x14ac:dyDescent="0.35">
      <c r="A14" s="11" t="s">
        <v>104</v>
      </c>
      <c r="B14">
        <f>Sheet1!B70</f>
        <v>1.3429</v>
      </c>
    </row>
    <row r="15" spans="1:3" x14ac:dyDescent="0.35">
      <c r="A15" s="11" t="s">
        <v>106</v>
      </c>
    </row>
    <row r="16" spans="1:3" x14ac:dyDescent="0.35">
      <c r="A16" s="11"/>
    </row>
    <row r="17" spans="1:22" x14ac:dyDescent="0.35">
      <c r="A17" s="11"/>
      <c r="B17" t="s">
        <v>96</v>
      </c>
    </row>
    <row r="18" spans="1:22" x14ac:dyDescent="0.35">
      <c r="A18" t="s">
        <v>105</v>
      </c>
      <c r="B18">
        <v>1</v>
      </c>
      <c r="C18">
        <v>2</v>
      </c>
      <c r="D18">
        <v>3</v>
      </c>
      <c r="E18">
        <v>4</v>
      </c>
      <c r="F18">
        <v>5</v>
      </c>
      <c r="G18">
        <v>6</v>
      </c>
      <c r="H18">
        <v>7</v>
      </c>
      <c r="I18">
        <v>8</v>
      </c>
      <c r="J18">
        <v>9</v>
      </c>
      <c r="K18">
        <v>10</v>
      </c>
      <c r="L18">
        <v>11</v>
      </c>
      <c r="M18">
        <v>12</v>
      </c>
      <c r="N18">
        <v>13</v>
      </c>
      <c r="O18">
        <v>14</v>
      </c>
      <c r="P18">
        <v>15</v>
      </c>
      <c r="Q18">
        <v>16</v>
      </c>
      <c r="R18">
        <v>17</v>
      </c>
      <c r="S18">
        <v>18</v>
      </c>
      <c r="T18">
        <v>19</v>
      </c>
      <c r="U18">
        <v>20</v>
      </c>
      <c r="V18" s="44"/>
    </row>
    <row r="19" spans="1:22" x14ac:dyDescent="0.35">
      <c r="A19">
        <v>46000</v>
      </c>
      <c r="B19" t="str">
        <f>IF($A19/(Sheet1!$C$11*Sheet4!B$18^2*Sheet4!$B$10^4)&gt;1.4,"",$A19/(Sheet1!$C$11*Sheet4!B$18^2*Sheet4!$B$10^4))</f>
        <v/>
      </c>
      <c r="C19" t="str">
        <f>IF($A19/(Sheet1!$C$11*Sheet4!C$18^2*Sheet4!$B$10^4)&gt;1.4,"",$A19/(Sheet1!$C$11*Sheet4!C$18^2*Sheet4!$B$10^4))</f>
        <v/>
      </c>
      <c r="D19" t="str">
        <f>IF($A19/(Sheet1!$C$11*Sheet4!D$18^2*Sheet4!$B$10^4)&gt;1.4,"",$A19/(Sheet1!$C$11*Sheet4!D$18^2*Sheet4!$B$10^4))</f>
        <v/>
      </c>
      <c r="E19" t="str">
        <f>IF($A19/(Sheet1!$C$11*Sheet4!E$18^2*Sheet4!$B$10^4)&gt;1.4,"",$A19/(Sheet1!$C$11*Sheet4!E$18^2*Sheet4!$B$10^4))</f>
        <v/>
      </c>
      <c r="F19" t="str">
        <f>IF($A19/(Sheet1!$C$11*Sheet4!F$18^2*Sheet4!$B$10^4)&gt;1.4,"",$A19/(Sheet1!$C$11*Sheet4!F$18^2*Sheet4!$B$10^4))</f>
        <v/>
      </c>
      <c r="G19" t="str">
        <f>IF($A19/(Sheet1!$C$11*Sheet4!G$18^2*Sheet4!$B$10^4)&gt;1.4,"",$A19/(Sheet1!$C$11*Sheet4!G$18^2*Sheet4!$B$10^4))</f>
        <v/>
      </c>
      <c r="H19" t="str">
        <f>IF($A19/(Sheet1!$C$11*Sheet4!H$18^2*Sheet4!$B$10^4)&gt;1.4,"",$A19/(Sheet1!$C$11*Sheet4!H$18^2*Sheet4!$B$10^4))</f>
        <v/>
      </c>
      <c r="I19" t="str">
        <f>IF($A19/(Sheet1!$C$11*Sheet4!I$18^2*Sheet4!$B$10^4)&gt;1.4,"",$A19/(Sheet1!$C$11*Sheet4!I$18^2*Sheet4!$B$10^4))</f>
        <v/>
      </c>
      <c r="J19" t="str">
        <f>IF($A19/(Sheet1!$C$11*Sheet4!J$18^2*Sheet4!$B$10^4)&gt;1.4,"",$A19/(Sheet1!$C$11*Sheet4!J$18^2*Sheet4!$B$10^4))</f>
        <v/>
      </c>
      <c r="K19" t="str">
        <f>IF($A19/(Sheet1!$C$11*Sheet4!K$18^2*Sheet4!$B$10^4)&gt;1.4,"",$A19/(Sheet1!$C$11*Sheet4!K$18^2*Sheet4!$B$10^4))</f>
        <v/>
      </c>
      <c r="L19" t="str">
        <f>IF($A19/(Sheet1!$C$11*Sheet4!L$18^2*Sheet4!$B$10^4)&gt;1.4,"",$A19/(Sheet1!$C$11*Sheet4!L$18^2*Sheet4!$B$10^4))</f>
        <v/>
      </c>
      <c r="M19" t="str">
        <f>IF($A19/(Sheet1!$C$11*Sheet4!M$18^2*Sheet4!$B$10^4)&gt;1.4,"",$A19/(Sheet1!$C$11*Sheet4!M$18^2*Sheet4!$B$10^4))</f>
        <v/>
      </c>
      <c r="N19" t="str">
        <f>IF($A19/(Sheet1!$C$11*Sheet4!N$18^2*Sheet4!$B$10^4)&gt;1.4,"",$A19/(Sheet1!$C$11*Sheet4!N$18^2*Sheet4!$B$10^4))</f>
        <v/>
      </c>
      <c r="O19" t="str">
        <f>IF($A19/(Sheet1!$C$11*Sheet4!O$18^2*Sheet4!$B$10^4)&gt;1.4,"",$A19/(Sheet1!$C$11*Sheet4!O$18^2*Sheet4!$B$10^4))</f>
        <v/>
      </c>
      <c r="P19" t="str">
        <f>IF($A19/(Sheet1!$C$11*Sheet4!P$18^2*Sheet4!$B$10^4)&gt;1.4,"",$A19/(Sheet1!$C$11*Sheet4!P$18^2*Sheet4!$B$10^4))</f>
        <v/>
      </c>
      <c r="Q19" t="str">
        <f>IF($A19/(Sheet1!$C$11*Sheet4!Q$18^2*Sheet4!$B$10^4)&gt;1.4,"",$A19/(Sheet1!$C$11*Sheet4!Q$18^2*Sheet4!$B$10^4))</f>
        <v/>
      </c>
      <c r="R19">
        <f>IF($A19/(Sheet1!$C$11*Sheet4!R$18^2*Sheet4!$B$10^4)&gt;1.4,"",$A19/(Sheet1!$C$11*Sheet4!R$18^2*Sheet4!$B$10^4))</f>
        <v>1.3318733935776865</v>
      </c>
      <c r="S19">
        <f>IF($A19/(Sheet1!$C$11*Sheet4!S$18^2*Sheet4!$B$10^4)&gt;1.4,"",$A19/(Sheet1!$C$11*Sheet4!S$18^2*Sheet4!$B$10^4))</f>
        <v>1.1879981813084919</v>
      </c>
      <c r="T19">
        <f>IF($A19/(Sheet1!$C$11*Sheet4!T$18^2*Sheet4!$B$10^4)&gt;1.4,"",$A19/(Sheet1!$C$11*Sheet4!T$18^2*Sheet4!$B$10^4))</f>
        <v>1.0662365948585912</v>
      </c>
      <c r="U19">
        <f>IF($A19/(Sheet1!$C$11*Sheet4!U$18^2*Sheet4!$B$10^4)&gt;1.4,"",$A19/(Sheet1!$C$11*Sheet4!U$18^2*Sheet4!$B$10^4))</f>
        <v>0.96227852685987858</v>
      </c>
    </row>
    <row r="20" spans="1:22" x14ac:dyDescent="0.35">
      <c r="A20">
        <v>44000</v>
      </c>
      <c r="B20" t="str">
        <f>IF($A20/(Sheet1!$C$11*Sheet4!B$18^2*Sheet4!$B$10^4)&gt;1.4,"",$A20/(Sheet1!$C$11*Sheet4!B$18^2*Sheet4!$B$10^4))</f>
        <v/>
      </c>
      <c r="C20" t="str">
        <f>IF($A20/(Sheet1!$C$11*Sheet4!C$18^2*Sheet4!$B$10^4)&gt;1.4,"",$A20/(Sheet1!$C$11*Sheet4!C$18^2*Sheet4!$B$10^4))</f>
        <v/>
      </c>
      <c r="D20" t="str">
        <f>IF($A20/(Sheet1!$C$11*Sheet4!D$18^2*Sheet4!$B$10^4)&gt;1.4,"",$A20/(Sheet1!$C$11*Sheet4!D$18^2*Sheet4!$B$10^4))</f>
        <v/>
      </c>
      <c r="E20" t="str">
        <f>IF($A20/(Sheet1!$C$11*Sheet4!E$18^2*Sheet4!$B$10^4)&gt;1.4,"",$A20/(Sheet1!$C$11*Sheet4!E$18^2*Sheet4!$B$10^4))</f>
        <v/>
      </c>
      <c r="F20" t="str">
        <f>IF($A20/(Sheet1!$C$11*Sheet4!F$18^2*Sheet4!$B$10^4)&gt;1.4,"",$A20/(Sheet1!$C$11*Sheet4!F$18^2*Sheet4!$B$10^4))</f>
        <v/>
      </c>
      <c r="G20" t="str">
        <f>IF($A20/(Sheet1!$C$11*Sheet4!G$18^2*Sheet4!$B$10^4)&gt;1.4,"",$A20/(Sheet1!$C$11*Sheet4!G$18^2*Sheet4!$B$10^4))</f>
        <v/>
      </c>
      <c r="H20" t="str">
        <f>IF($A20/(Sheet1!$C$11*Sheet4!H$18^2*Sheet4!$B$10^4)&gt;1.4,"",$A20/(Sheet1!$C$11*Sheet4!H$18^2*Sheet4!$B$10^4))</f>
        <v/>
      </c>
      <c r="I20" t="str">
        <f>IF($A20/(Sheet1!$C$11*Sheet4!I$18^2*Sheet4!$B$10^4)&gt;1.4,"",$A20/(Sheet1!$C$11*Sheet4!I$18^2*Sheet4!$B$10^4))</f>
        <v/>
      </c>
      <c r="J20" t="str">
        <f>IF($A20/(Sheet1!$C$11*Sheet4!J$18^2*Sheet4!$B$10^4)&gt;1.4,"",$A20/(Sheet1!$C$11*Sheet4!J$18^2*Sheet4!$B$10^4))</f>
        <v/>
      </c>
      <c r="K20" t="str">
        <f>IF($A20/(Sheet1!$C$11*Sheet4!K$18^2*Sheet4!$B$10^4)&gt;1.4,"",$A20/(Sheet1!$C$11*Sheet4!K$18^2*Sheet4!$B$10^4))</f>
        <v/>
      </c>
      <c r="L20" t="str">
        <f>IF($A20/(Sheet1!$C$11*Sheet4!L$18^2*Sheet4!$B$10^4)&gt;1.4,"",$A20/(Sheet1!$C$11*Sheet4!L$18^2*Sheet4!$B$10^4))</f>
        <v/>
      </c>
      <c r="M20" t="str">
        <f>IF($A20/(Sheet1!$C$11*Sheet4!M$18^2*Sheet4!$B$10^4)&gt;1.4,"",$A20/(Sheet1!$C$11*Sheet4!M$18^2*Sheet4!$B$10^4))</f>
        <v/>
      </c>
      <c r="N20" t="str">
        <f>IF($A20/(Sheet1!$C$11*Sheet4!N$18^2*Sheet4!$B$10^4)&gt;1.4,"",$A20/(Sheet1!$C$11*Sheet4!N$18^2*Sheet4!$B$10^4))</f>
        <v/>
      </c>
      <c r="O20" t="str">
        <f>IF($A20/(Sheet1!$C$11*Sheet4!O$18^2*Sheet4!$B$10^4)&gt;1.4,"",$A20/(Sheet1!$C$11*Sheet4!O$18^2*Sheet4!$B$10^4))</f>
        <v/>
      </c>
      <c r="P20" t="str">
        <f>IF($A20/(Sheet1!$C$11*Sheet4!P$18^2*Sheet4!$B$10^4)&gt;1.4,"",$A20/(Sheet1!$C$11*Sheet4!P$18^2*Sheet4!$B$10^4))</f>
        <v/>
      </c>
      <c r="Q20" t="str">
        <f>IF($A20/(Sheet1!$C$11*Sheet4!Q$18^2*Sheet4!$B$10^4)&gt;1.4,"",$A20/(Sheet1!$C$11*Sheet4!Q$18^2*Sheet4!$B$10^4))</f>
        <v/>
      </c>
      <c r="R20">
        <f>IF($A20/(Sheet1!$C$11*Sheet4!R$18^2*Sheet4!$B$10^4)&gt;1.4,"",$A20/(Sheet1!$C$11*Sheet4!R$18^2*Sheet4!$B$10^4))</f>
        <v>1.2739658547264829</v>
      </c>
      <c r="S20">
        <f>IF($A20/(Sheet1!$C$11*Sheet4!S$18^2*Sheet4!$B$10^4)&gt;1.4,"",$A20/(Sheet1!$C$11*Sheet4!S$18^2*Sheet4!$B$10^4))</f>
        <v>1.1363460864689923</v>
      </c>
      <c r="T20">
        <f>IF($A20/(Sheet1!$C$11*Sheet4!T$18^2*Sheet4!$B$10^4)&gt;1.4,"",$A20/(Sheet1!$C$11*Sheet4!T$18^2*Sheet4!$B$10^4))</f>
        <v>1.0198784820386524</v>
      </c>
      <c r="U20">
        <f>IF($A20/(Sheet1!$C$11*Sheet4!U$18^2*Sheet4!$B$10^4)&gt;1.4,"",$A20/(Sheet1!$C$11*Sheet4!U$18^2*Sheet4!$B$10^4))</f>
        <v>0.92044033003988379</v>
      </c>
    </row>
    <row r="21" spans="1:22" x14ac:dyDescent="0.35">
      <c r="A21">
        <v>42000</v>
      </c>
      <c r="B21" t="str">
        <f>IF($A21/(Sheet1!$C$11*Sheet4!B$18^2*Sheet4!$B$10^4)&gt;1.4,"",$A21/(Sheet1!$C$11*Sheet4!B$18^2*Sheet4!$B$10^4))</f>
        <v/>
      </c>
      <c r="C21" t="str">
        <f>IF($A21/(Sheet1!$C$11*Sheet4!C$18^2*Sheet4!$B$10^4)&gt;1.4,"",$A21/(Sheet1!$C$11*Sheet4!C$18^2*Sheet4!$B$10^4))</f>
        <v/>
      </c>
      <c r="D21" t="str">
        <f>IF($A21/(Sheet1!$C$11*Sheet4!D$18^2*Sheet4!$B$10^4)&gt;1.4,"",$A21/(Sheet1!$C$11*Sheet4!D$18^2*Sheet4!$B$10^4))</f>
        <v/>
      </c>
      <c r="E21" t="str">
        <f>IF($A21/(Sheet1!$C$11*Sheet4!E$18^2*Sheet4!$B$10^4)&gt;1.4,"",$A21/(Sheet1!$C$11*Sheet4!E$18^2*Sheet4!$B$10^4))</f>
        <v/>
      </c>
      <c r="F21" t="str">
        <f>IF($A21/(Sheet1!$C$11*Sheet4!F$18^2*Sheet4!$B$10^4)&gt;1.4,"",$A21/(Sheet1!$C$11*Sheet4!F$18^2*Sheet4!$B$10^4))</f>
        <v/>
      </c>
      <c r="G21" t="str">
        <f>IF($A21/(Sheet1!$C$11*Sheet4!G$18^2*Sheet4!$B$10^4)&gt;1.4,"",$A21/(Sheet1!$C$11*Sheet4!G$18^2*Sheet4!$B$10^4))</f>
        <v/>
      </c>
      <c r="H21" t="str">
        <f>IF($A21/(Sheet1!$C$11*Sheet4!H$18^2*Sheet4!$B$10^4)&gt;1.4,"",$A21/(Sheet1!$C$11*Sheet4!H$18^2*Sheet4!$B$10^4))</f>
        <v/>
      </c>
      <c r="I21" t="str">
        <f>IF($A21/(Sheet1!$C$11*Sheet4!I$18^2*Sheet4!$B$10^4)&gt;1.4,"",$A21/(Sheet1!$C$11*Sheet4!I$18^2*Sheet4!$B$10^4))</f>
        <v/>
      </c>
      <c r="J21" t="str">
        <f>IF($A21/(Sheet1!$C$11*Sheet4!J$18^2*Sheet4!$B$10^4)&gt;1.4,"",$A21/(Sheet1!$C$11*Sheet4!J$18^2*Sheet4!$B$10^4))</f>
        <v/>
      </c>
      <c r="K21" t="str">
        <f>IF($A21/(Sheet1!$C$11*Sheet4!K$18^2*Sheet4!$B$10^4)&gt;1.4,"",$A21/(Sheet1!$C$11*Sheet4!K$18^2*Sheet4!$B$10^4))</f>
        <v/>
      </c>
      <c r="L21" t="str">
        <f>IF($A21/(Sheet1!$C$11*Sheet4!L$18^2*Sheet4!$B$10^4)&gt;1.4,"",$A21/(Sheet1!$C$11*Sheet4!L$18^2*Sheet4!$B$10^4))</f>
        <v/>
      </c>
      <c r="M21" t="str">
        <f>IF($A21/(Sheet1!$C$11*Sheet4!M$18^2*Sheet4!$B$10^4)&gt;1.4,"",$A21/(Sheet1!$C$11*Sheet4!M$18^2*Sheet4!$B$10^4))</f>
        <v/>
      </c>
      <c r="N21" t="str">
        <f>IF($A21/(Sheet1!$C$11*Sheet4!N$18^2*Sheet4!$B$10^4)&gt;1.4,"",$A21/(Sheet1!$C$11*Sheet4!N$18^2*Sheet4!$B$10^4))</f>
        <v/>
      </c>
      <c r="O21" t="str">
        <f>IF($A21/(Sheet1!$C$11*Sheet4!O$18^2*Sheet4!$B$10^4)&gt;1.4,"",$A21/(Sheet1!$C$11*Sheet4!O$18^2*Sheet4!$B$10^4))</f>
        <v/>
      </c>
      <c r="P21" t="str">
        <f>IF($A21/(Sheet1!$C$11*Sheet4!P$18^2*Sheet4!$B$10^4)&gt;1.4,"",$A21/(Sheet1!$C$11*Sheet4!P$18^2*Sheet4!$B$10^4))</f>
        <v/>
      </c>
      <c r="Q21">
        <f>IF($A21/(Sheet1!$C$11*Sheet4!Q$18^2*Sheet4!$B$10^4)&gt;1.4,"",$A21/(Sheet1!$C$11*Sheet4!Q$18^2*Sheet4!$B$10^4))</f>
        <v>1.3728158331560767</v>
      </c>
      <c r="R21">
        <f>IF($A21/(Sheet1!$C$11*Sheet4!R$18^2*Sheet4!$B$10^4)&gt;1.4,"",$A21/(Sheet1!$C$11*Sheet4!R$18^2*Sheet4!$B$10^4))</f>
        <v>1.2160583158752791</v>
      </c>
      <c r="S21">
        <f>IF($A21/(Sheet1!$C$11*Sheet4!S$18^2*Sheet4!$B$10^4)&gt;1.4,"",$A21/(Sheet1!$C$11*Sheet4!S$18^2*Sheet4!$B$10^4))</f>
        <v>1.0846939916294926</v>
      </c>
      <c r="T21">
        <f>IF($A21/(Sheet1!$C$11*Sheet4!T$18^2*Sheet4!$B$10^4)&gt;1.4,"",$A21/(Sheet1!$C$11*Sheet4!T$18^2*Sheet4!$B$10^4))</f>
        <v>0.97352036921871377</v>
      </c>
      <c r="U21">
        <f>IF($A21/(Sheet1!$C$11*Sheet4!U$18^2*Sheet4!$B$10^4)&gt;1.4,"",$A21/(Sheet1!$C$11*Sheet4!U$18^2*Sheet4!$B$10^4))</f>
        <v>0.87860213321988911</v>
      </c>
    </row>
    <row r="22" spans="1:22" x14ac:dyDescent="0.35">
      <c r="A22">
        <v>40000</v>
      </c>
      <c r="B22" t="str">
        <f>IF($A22/(Sheet1!$C$11*Sheet4!B$18^2*Sheet4!$B$10^4)&gt;1.4,"",$A22/(Sheet1!$C$11*Sheet4!B$18^2*Sheet4!$B$10^4))</f>
        <v/>
      </c>
      <c r="C22" t="str">
        <f>IF($A22/(Sheet1!$C$11*Sheet4!C$18^2*Sheet4!$B$10^4)&gt;1.4,"",$A22/(Sheet1!$C$11*Sheet4!C$18^2*Sheet4!$B$10^4))</f>
        <v/>
      </c>
      <c r="D22" t="str">
        <f>IF($A22/(Sheet1!$C$11*Sheet4!D$18^2*Sheet4!$B$10^4)&gt;1.4,"",$A22/(Sheet1!$C$11*Sheet4!D$18^2*Sheet4!$B$10^4))</f>
        <v/>
      </c>
      <c r="E22" t="str">
        <f>IF($A22/(Sheet1!$C$11*Sheet4!E$18^2*Sheet4!$B$10^4)&gt;1.4,"",$A22/(Sheet1!$C$11*Sheet4!E$18^2*Sheet4!$B$10^4))</f>
        <v/>
      </c>
      <c r="F22" t="str">
        <f>IF($A22/(Sheet1!$C$11*Sheet4!F$18^2*Sheet4!$B$10^4)&gt;1.4,"",$A22/(Sheet1!$C$11*Sheet4!F$18^2*Sheet4!$B$10^4))</f>
        <v/>
      </c>
      <c r="G22" t="str">
        <f>IF($A22/(Sheet1!$C$11*Sheet4!G$18^2*Sheet4!$B$10^4)&gt;1.4,"",$A22/(Sheet1!$C$11*Sheet4!G$18^2*Sheet4!$B$10^4))</f>
        <v/>
      </c>
      <c r="H22" t="str">
        <f>IF($A22/(Sheet1!$C$11*Sheet4!H$18^2*Sheet4!$B$10^4)&gt;1.4,"",$A22/(Sheet1!$C$11*Sheet4!H$18^2*Sheet4!$B$10^4))</f>
        <v/>
      </c>
      <c r="I22" t="str">
        <f>IF($A22/(Sheet1!$C$11*Sheet4!I$18^2*Sheet4!$B$10^4)&gt;1.4,"",$A22/(Sheet1!$C$11*Sheet4!I$18^2*Sheet4!$B$10^4))</f>
        <v/>
      </c>
      <c r="J22" t="str">
        <f>IF($A22/(Sheet1!$C$11*Sheet4!J$18^2*Sheet4!$B$10^4)&gt;1.4,"",$A22/(Sheet1!$C$11*Sheet4!J$18^2*Sheet4!$B$10^4))</f>
        <v/>
      </c>
      <c r="K22" t="str">
        <f>IF($A22/(Sheet1!$C$11*Sheet4!K$18^2*Sheet4!$B$10^4)&gt;1.4,"",$A22/(Sheet1!$C$11*Sheet4!K$18^2*Sheet4!$B$10^4))</f>
        <v/>
      </c>
      <c r="L22" t="str">
        <f>IF($A22/(Sheet1!$C$11*Sheet4!L$18^2*Sheet4!$B$10^4)&gt;1.4,"",$A22/(Sheet1!$C$11*Sheet4!L$18^2*Sheet4!$B$10^4))</f>
        <v/>
      </c>
      <c r="M22" t="str">
        <f>IF($A22/(Sheet1!$C$11*Sheet4!M$18^2*Sheet4!$B$10^4)&gt;1.4,"",$A22/(Sheet1!$C$11*Sheet4!M$18^2*Sheet4!$B$10^4))</f>
        <v/>
      </c>
      <c r="N22" t="str">
        <f>IF($A22/(Sheet1!$C$11*Sheet4!N$18^2*Sheet4!$B$10^4)&gt;1.4,"",$A22/(Sheet1!$C$11*Sheet4!N$18^2*Sheet4!$B$10^4))</f>
        <v/>
      </c>
      <c r="O22" t="str">
        <f>IF($A22/(Sheet1!$C$11*Sheet4!O$18^2*Sheet4!$B$10^4)&gt;1.4,"",$A22/(Sheet1!$C$11*Sheet4!O$18^2*Sheet4!$B$10^4))</f>
        <v/>
      </c>
      <c r="P22" t="str">
        <f>IF($A22/(Sheet1!$C$11*Sheet4!P$18^2*Sheet4!$B$10^4)&gt;1.4,"",$A22/(Sheet1!$C$11*Sheet4!P$18^2*Sheet4!$B$10^4))</f>
        <v/>
      </c>
      <c r="Q22">
        <f>IF($A22/(Sheet1!$C$11*Sheet4!Q$18^2*Sheet4!$B$10^4)&gt;1.4,"",$A22/(Sheet1!$C$11*Sheet4!Q$18^2*Sheet4!$B$10^4))</f>
        <v>1.307443650624835</v>
      </c>
      <c r="R22">
        <f>IF($A22/(Sheet1!$C$11*Sheet4!R$18^2*Sheet4!$B$10^4)&gt;1.4,"",$A22/(Sheet1!$C$11*Sheet4!R$18^2*Sheet4!$B$10^4))</f>
        <v>1.1581507770240753</v>
      </c>
      <c r="S22">
        <f>IF($A22/(Sheet1!$C$11*Sheet4!S$18^2*Sheet4!$B$10^4)&gt;1.4,"",$A22/(Sheet1!$C$11*Sheet4!S$18^2*Sheet4!$B$10^4))</f>
        <v>1.033041896789993</v>
      </c>
      <c r="T22">
        <f>IF($A22/(Sheet1!$C$11*Sheet4!T$18^2*Sheet4!$B$10^4)&gt;1.4,"",$A22/(Sheet1!$C$11*Sheet4!T$18^2*Sheet4!$B$10^4))</f>
        <v>0.92716225639877492</v>
      </c>
      <c r="U22">
        <f>IF($A22/(Sheet1!$C$11*Sheet4!U$18^2*Sheet4!$B$10^4)&gt;1.4,"",$A22/(Sheet1!$C$11*Sheet4!U$18^2*Sheet4!$B$10^4))</f>
        <v>0.83676393639989433</v>
      </c>
    </row>
    <row r="23" spans="1:22" x14ac:dyDescent="0.35">
      <c r="A23">
        <v>38000</v>
      </c>
      <c r="B23" t="str">
        <f>IF($A23/(Sheet1!$C$11*Sheet4!B$18^2*Sheet4!$B$10^4)&gt;1.4,"",$A23/(Sheet1!$C$11*Sheet4!B$18^2*Sheet4!$B$10^4))</f>
        <v/>
      </c>
      <c r="C23" t="str">
        <f>IF($A23/(Sheet1!$C$11*Sheet4!C$18^2*Sheet4!$B$10^4)&gt;1.4,"",$A23/(Sheet1!$C$11*Sheet4!C$18^2*Sheet4!$B$10^4))</f>
        <v/>
      </c>
      <c r="D23" t="str">
        <f>IF($A23/(Sheet1!$C$11*Sheet4!D$18^2*Sheet4!$B$10^4)&gt;1.4,"",$A23/(Sheet1!$C$11*Sheet4!D$18^2*Sheet4!$B$10^4))</f>
        <v/>
      </c>
      <c r="E23" t="str">
        <f>IF($A23/(Sheet1!$C$11*Sheet4!E$18^2*Sheet4!$B$10^4)&gt;1.4,"",$A23/(Sheet1!$C$11*Sheet4!E$18^2*Sheet4!$B$10^4))</f>
        <v/>
      </c>
      <c r="F23" t="str">
        <f>IF($A23/(Sheet1!$C$11*Sheet4!F$18^2*Sheet4!$B$10^4)&gt;1.4,"",$A23/(Sheet1!$C$11*Sheet4!F$18^2*Sheet4!$B$10^4))</f>
        <v/>
      </c>
      <c r="G23" t="str">
        <f>IF($A23/(Sheet1!$C$11*Sheet4!G$18^2*Sheet4!$B$10^4)&gt;1.4,"",$A23/(Sheet1!$C$11*Sheet4!G$18^2*Sheet4!$B$10^4))</f>
        <v/>
      </c>
      <c r="H23" t="str">
        <f>IF($A23/(Sheet1!$C$11*Sheet4!H$18^2*Sheet4!$B$10^4)&gt;1.4,"",$A23/(Sheet1!$C$11*Sheet4!H$18^2*Sheet4!$B$10^4))</f>
        <v/>
      </c>
      <c r="I23" t="str">
        <f>IF($A23/(Sheet1!$C$11*Sheet4!I$18^2*Sheet4!$B$10^4)&gt;1.4,"",$A23/(Sheet1!$C$11*Sheet4!I$18^2*Sheet4!$B$10^4))</f>
        <v/>
      </c>
      <c r="J23" t="str">
        <f>IF($A23/(Sheet1!$C$11*Sheet4!J$18^2*Sheet4!$B$10^4)&gt;1.4,"",$A23/(Sheet1!$C$11*Sheet4!J$18^2*Sheet4!$B$10^4))</f>
        <v/>
      </c>
      <c r="K23" t="str">
        <f>IF($A23/(Sheet1!$C$11*Sheet4!K$18^2*Sheet4!$B$10^4)&gt;1.4,"",$A23/(Sheet1!$C$11*Sheet4!K$18^2*Sheet4!$B$10^4))</f>
        <v/>
      </c>
      <c r="L23" t="str">
        <f>IF($A23/(Sheet1!$C$11*Sheet4!L$18^2*Sheet4!$B$10^4)&gt;1.4,"",$A23/(Sheet1!$C$11*Sheet4!L$18^2*Sheet4!$B$10^4))</f>
        <v/>
      </c>
      <c r="M23" t="str">
        <f>IF($A23/(Sheet1!$C$11*Sheet4!M$18^2*Sheet4!$B$10^4)&gt;1.4,"",$A23/(Sheet1!$C$11*Sheet4!M$18^2*Sheet4!$B$10^4))</f>
        <v/>
      </c>
      <c r="N23" t="str">
        <f>IF($A23/(Sheet1!$C$11*Sheet4!N$18^2*Sheet4!$B$10^4)&gt;1.4,"",$A23/(Sheet1!$C$11*Sheet4!N$18^2*Sheet4!$B$10^4))</f>
        <v/>
      </c>
      <c r="O23" t="str">
        <f>IF($A23/(Sheet1!$C$11*Sheet4!O$18^2*Sheet4!$B$10^4)&gt;1.4,"",$A23/(Sheet1!$C$11*Sheet4!O$18^2*Sheet4!$B$10^4))</f>
        <v/>
      </c>
      <c r="P23" t="str">
        <f>IF($A23/(Sheet1!$C$11*Sheet4!P$18^2*Sheet4!$B$10^4)&gt;1.4,"",$A23/(Sheet1!$C$11*Sheet4!P$18^2*Sheet4!$B$10^4))</f>
        <v/>
      </c>
      <c r="Q23">
        <f>IF($A23/(Sheet1!$C$11*Sheet4!Q$18^2*Sheet4!$B$10^4)&gt;1.4,"",$A23/(Sheet1!$C$11*Sheet4!Q$18^2*Sheet4!$B$10^4))</f>
        <v>1.2420714680935931</v>
      </c>
      <c r="R23">
        <f>IF($A23/(Sheet1!$C$11*Sheet4!R$18^2*Sheet4!$B$10^4)&gt;1.4,"",$A23/(Sheet1!$C$11*Sheet4!R$18^2*Sheet4!$B$10^4))</f>
        <v>1.1002432381728715</v>
      </c>
      <c r="S23">
        <f>IF($A23/(Sheet1!$C$11*Sheet4!S$18^2*Sheet4!$B$10^4)&gt;1.4,"",$A23/(Sheet1!$C$11*Sheet4!S$18^2*Sheet4!$B$10^4))</f>
        <v>0.9813898019504933</v>
      </c>
      <c r="T23">
        <f>IF($A23/(Sheet1!$C$11*Sheet4!T$18^2*Sheet4!$B$10^4)&gt;1.4,"",$A23/(Sheet1!$C$11*Sheet4!T$18^2*Sheet4!$B$10^4))</f>
        <v>0.88080414357883619</v>
      </c>
      <c r="U23">
        <f>IF($A23/(Sheet1!$C$11*Sheet4!U$18^2*Sheet4!$B$10^4)&gt;1.4,"",$A23/(Sheet1!$C$11*Sheet4!U$18^2*Sheet4!$B$10^4))</f>
        <v>0.79492573957989965</v>
      </c>
    </row>
    <row r="24" spans="1:22" x14ac:dyDescent="0.35">
      <c r="A24">
        <v>36000</v>
      </c>
      <c r="B24" t="str">
        <f>IF($A24/(Sheet1!$C$11*Sheet4!B$18^2*Sheet4!$B$10^4)&gt;1.4,"",$A24/(Sheet1!$C$11*Sheet4!B$18^2*Sheet4!$B$10^4))</f>
        <v/>
      </c>
      <c r="C24" t="str">
        <f>IF($A24/(Sheet1!$C$11*Sheet4!C$18^2*Sheet4!$B$10^4)&gt;1.4,"",$A24/(Sheet1!$C$11*Sheet4!C$18^2*Sheet4!$B$10^4))</f>
        <v/>
      </c>
      <c r="D24" t="str">
        <f>IF($A24/(Sheet1!$C$11*Sheet4!D$18^2*Sheet4!$B$10^4)&gt;1.4,"",$A24/(Sheet1!$C$11*Sheet4!D$18^2*Sheet4!$B$10^4))</f>
        <v/>
      </c>
      <c r="E24" t="str">
        <f>IF($A24/(Sheet1!$C$11*Sheet4!E$18^2*Sheet4!$B$10^4)&gt;1.4,"",$A24/(Sheet1!$C$11*Sheet4!E$18^2*Sheet4!$B$10^4))</f>
        <v/>
      </c>
      <c r="F24" t="str">
        <f>IF($A24/(Sheet1!$C$11*Sheet4!F$18^2*Sheet4!$B$10^4)&gt;1.4,"",$A24/(Sheet1!$C$11*Sheet4!F$18^2*Sheet4!$B$10^4))</f>
        <v/>
      </c>
      <c r="G24" t="str">
        <f>IF($A24/(Sheet1!$C$11*Sheet4!G$18^2*Sheet4!$B$10^4)&gt;1.4,"",$A24/(Sheet1!$C$11*Sheet4!G$18^2*Sheet4!$B$10^4))</f>
        <v/>
      </c>
      <c r="H24" t="str">
        <f>IF($A24/(Sheet1!$C$11*Sheet4!H$18^2*Sheet4!$B$10^4)&gt;1.4,"",$A24/(Sheet1!$C$11*Sheet4!H$18^2*Sheet4!$B$10^4))</f>
        <v/>
      </c>
      <c r="I24" t="str">
        <f>IF($A24/(Sheet1!$C$11*Sheet4!I$18^2*Sheet4!$B$10^4)&gt;1.4,"",$A24/(Sheet1!$C$11*Sheet4!I$18^2*Sheet4!$B$10^4))</f>
        <v/>
      </c>
      <c r="J24" t="str">
        <f>IF($A24/(Sheet1!$C$11*Sheet4!J$18^2*Sheet4!$B$10^4)&gt;1.4,"",$A24/(Sheet1!$C$11*Sheet4!J$18^2*Sheet4!$B$10^4))</f>
        <v/>
      </c>
      <c r="K24" t="str">
        <f>IF($A24/(Sheet1!$C$11*Sheet4!K$18^2*Sheet4!$B$10^4)&gt;1.4,"",$A24/(Sheet1!$C$11*Sheet4!K$18^2*Sheet4!$B$10^4))</f>
        <v/>
      </c>
      <c r="L24" t="str">
        <f>IF($A24/(Sheet1!$C$11*Sheet4!L$18^2*Sheet4!$B$10^4)&gt;1.4,"",$A24/(Sheet1!$C$11*Sheet4!L$18^2*Sheet4!$B$10^4))</f>
        <v/>
      </c>
      <c r="M24" t="str">
        <f>IF($A24/(Sheet1!$C$11*Sheet4!M$18^2*Sheet4!$B$10^4)&gt;1.4,"",$A24/(Sheet1!$C$11*Sheet4!M$18^2*Sheet4!$B$10^4))</f>
        <v/>
      </c>
      <c r="N24" t="str">
        <f>IF($A24/(Sheet1!$C$11*Sheet4!N$18^2*Sheet4!$B$10^4)&gt;1.4,"",$A24/(Sheet1!$C$11*Sheet4!N$18^2*Sheet4!$B$10^4))</f>
        <v/>
      </c>
      <c r="O24" t="str">
        <f>IF($A24/(Sheet1!$C$11*Sheet4!O$18^2*Sheet4!$B$10^4)&gt;1.4,"",$A24/(Sheet1!$C$11*Sheet4!O$18^2*Sheet4!$B$10^4))</f>
        <v/>
      </c>
      <c r="P24">
        <f>IF($A24/(Sheet1!$C$11*Sheet4!P$18^2*Sheet4!$B$10^4)&gt;1.4,"",$A24/(Sheet1!$C$11*Sheet4!P$18^2*Sheet4!$B$10^4))</f>
        <v>1.338822298239831</v>
      </c>
      <c r="Q24">
        <f>IF($A24/(Sheet1!$C$11*Sheet4!Q$18^2*Sheet4!$B$10^4)&gt;1.4,"",$A24/(Sheet1!$C$11*Sheet4!Q$18^2*Sheet4!$B$10^4))</f>
        <v>1.1766992855623515</v>
      </c>
      <c r="R24">
        <f>IF($A24/(Sheet1!$C$11*Sheet4!R$18^2*Sheet4!$B$10^4)&gt;1.4,"",$A24/(Sheet1!$C$11*Sheet4!R$18^2*Sheet4!$B$10^4))</f>
        <v>1.0423356993216677</v>
      </c>
      <c r="S24">
        <f>IF($A24/(Sheet1!$C$11*Sheet4!S$18^2*Sheet4!$B$10^4)&gt;1.4,"",$A24/(Sheet1!$C$11*Sheet4!S$18^2*Sheet4!$B$10^4))</f>
        <v>0.92973770711099368</v>
      </c>
      <c r="T24">
        <f>IF($A24/(Sheet1!$C$11*Sheet4!T$18^2*Sheet4!$B$10^4)&gt;1.4,"",$A24/(Sheet1!$C$11*Sheet4!T$18^2*Sheet4!$B$10^4))</f>
        <v>0.83444603075889745</v>
      </c>
      <c r="U24">
        <f>IF($A24/(Sheet1!$C$11*Sheet4!U$18^2*Sheet4!$B$10^4)&gt;1.4,"",$A24/(Sheet1!$C$11*Sheet4!U$18^2*Sheet4!$B$10^4))</f>
        <v>0.75308754275990497</v>
      </c>
    </row>
    <row r="25" spans="1:22" x14ac:dyDescent="0.35">
      <c r="A25">
        <v>34000</v>
      </c>
      <c r="B25" t="str">
        <f>IF($A25/(Sheet1!$C$11*Sheet4!B$18^2*Sheet4!$B$10^4)&gt;1.4,"",$A25/(Sheet1!$C$11*Sheet4!B$18^2*Sheet4!$B$10^4))</f>
        <v/>
      </c>
      <c r="C25" t="str">
        <f>IF($A25/(Sheet1!$C$11*Sheet4!C$18^2*Sheet4!$B$10^4)&gt;1.4,"",$A25/(Sheet1!$C$11*Sheet4!C$18^2*Sheet4!$B$10^4))</f>
        <v/>
      </c>
      <c r="D25" t="str">
        <f>IF($A25/(Sheet1!$C$11*Sheet4!D$18^2*Sheet4!$B$10^4)&gt;1.4,"",$A25/(Sheet1!$C$11*Sheet4!D$18^2*Sheet4!$B$10^4))</f>
        <v/>
      </c>
      <c r="E25" t="str">
        <f>IF($A25/(Sheet1!$C$11*Sheet4!E$18^2*Sheet4!$B$10^4)&gt;1.4,"",$A25/(Sheet1!$C$11*Sheet4!E$18^2*Sheet4!$B$10^4))</f>
        <v/>
      </c>
      <c r="F25" t="str">
        <f>IF($A25/(Sheet1!$C$11*Sheet4!F$18^2*Sheet4!$B$10^4)&gt;1.4,"",$A25/(Sheet1!$C$11*Sheet4!F$18^2*Sheet4!$B$10^4))</f>
        <v/>
      </c>
      <c r="G25" t="str">
        <f>IF($A25/(Sheet1!$C$11*Sheet4!G$18^2*Sheet4!$B$10^4)&gt;1.4,"",$A25/(Sheet1!$C$11*Sheet4!G$18^2*Sheet4!$B$10^4))</f>
        <v/>
      </c>
      <c r="H25" t="str">
        <f>IF($A25/(Sheet1!$C$11*Sheet4!H$18^2*Sheet4!$B$10^4)&gt;1.4,"",$A25/(Sheet1!$C$11*Sheet4!H$18^2*Sheet4!$B$10^4))</f>
        <v/>
      </c>
      <c r="I25" t="str">
        <f>IF($A25/(Sheet1!$C$11*Sheet4!I$18^2*Sheet4!$B$10^4)&gt;1.4,"",$A25/(Sheet1!$C$11*Sheet4!I$18^2*Sheet4!$B$10^4))</f>
        <v/>
      </c>
      <c r="J25" t="str">
        <f>IF($A25/(Sheet1!$C$11*Sheet4!J$18^2*Sheet4!$B$10^4)&gt;1.4,"",$A25/(Sheet1!$C$11*Sheet4!J$18^2*Sheet4!$B$10^4))</f>
        <v/>
      </c>
      <c r="K25" t="str">
        <f>IF($A25/(Sheet1!$C$11*Sheet4!K$18^2*Sheet4!$B$10^4)&gt;1.4,"",$A25/(Sheet1!$C$11*Sheet4!K$18^2*Sheet4!$B$10^4))</f>
        <v/>
      </c>
      <c r="L25" t="str">
        <f>IF($A25/(Sheet1!$C$11*Sheet4!L$18^2*Sheet4!$B$10^4)&gt;1.4,"",$A25/(Sheet1!$C$11*Sheet4!L$18^2*Sheet4!$B$10^4))</f>
        <v/>
      </c>
      <c r="M25" t="str">
        <f>IF($A25/(Sheet1!$C$11*Sheet4!M$18^2*Sheet4!$B$10^4)&gt;1.4,"",$A25/(Sheet1!$C$11*Sheet4!M$18^2*Sheet4!$B$10^4))</f>
        <v/>
      </c>
      <c r="N25" t="str">
        <f>IF($A25/(Sheet1!$C$11*Sheet4!N$18^2*Sheet4!$B$10^4)&gt;1.4,"",$A25/(Sheet1!$C$11*Sheet4!N$18^2*Sheet4!$B$10^4))</f>
        <v/>
      </c>
      <c r="O25" t="str">
        <f>IF($A25/(Sheet1!$C$11*Sheet4!O$18^2*Sheet4!$B$10^4)&gt;1.4,"",$A25/(Sheet1!$C$11*Sheet4!O$18^2*Sheet4!$B$10^4))</f>
        <v/>
      </c>
      <c r="P25">
        <f>IF($A25/(Sheet1!$C$11*Sheet4!P$18^2*Sheet4!$B$10^4)&gt;1.4,"",$A25/(Sheet1!$C$11*Sheet4!P$18^2*Sheet4!$B$10^4))</f>
        <v>1.2644432816709514</v>
      </c>
      <c r="Q25">
        <f>IF($A25/(Sheet1!$C$11*Sheet4!Q$18^2*Sheet4!$B$10^4)&gt;1.4,"",$A25/(Sheet1!$C$11*Sheet4!Q$18^2*Sheet4!$B$10^4))</f>
        <v>1.1113271030311098</v>
      </c>
      <c r="R25">
        <f>IF($A25/(Sheet1!$C$11*Sheet4!R$18^2*Sheet4!$B$10^4)&gt;1.4,"",$A25/(Sheet1!$C$11*Sheet4!R$18^2*Sheet4!$B$10^4))</f>
        <v>0.984428160470464</v>
      </c>
      <c r="S25">
        <f>IF($A25/(Sheet1!$C$11*Sheet4!S$18^2*Sheet4!$B$10^4)&gt;1.4,"",$A25/(Sheet1!$C$11*Sheet4!S$18^2*Sheet4!$B$10^4))</f>
        <v>0.87808561227149406</v>
      </c>
      <c r="T25">
        <f>IF($A25/(Sheet1!$C$11*Sheet4!T$18^2*Sheet4!$B$10^4)&gt;1.4,"",$A25/(Sheet1!$C$11*Sheet4!T$18^2*Sheet4!$B$10^4))</f>
        <v>0.78808791793895872</v>
      </c>
      <c r="U25">
        <f>IF($A25/(Sheet1!$C$11*Sheet4!U$18^2*Sheet4!$B$10^4)&gt;1.4,"",$A25/(Sheet1!$C$11*Sheet4!U$18^2*Sheet4!$B$10^4))</f>
        <v>0.71124934593991018</v>
      </c>
    </row>
    <row r="26" spans="1:22" x14ac:dyDescent="0.35">
      <c r="A26">
        <v>32000</v>
      </c>
      <c r="B26" t="str">
        <f>IF($A26/(Sheet1!$C$11*Sheet4!B$18^2*Sheet4!$B$10^4)&gt;1.4,"",$A26/(Sheet1!$C$11*Sheet4!B$18^2*Sheet4!$B$10^4))</f>
        <v/>
      </c>
      <c r="C26" t="str">
        <f>IF($A26/(Sheet1!$C$11*Sheet4!C$18^2*Sheet4!$B$10^4)&gt;1.4,"",$A26/(Sheet1!$C$11*Sheet4!C$18^2*Sheet4!$B$10^4))</f>
        <v/>
      </c>
      <c r="D26" t="str">
        <f>IF($A26/(Sheet1!$C$11*Sheet4!D$18^2*Sheet4!$B$10^4)&gt;1.4,"",$A26/(Sheet1!$C$11*Sheet4!D$18^2*Sheet4!$B$10^4))</f>
        <v/>
      </c>
      <c r="E26" t="str">
        <f>IF($A26/(Sheet1!$C$11*Sheet4!E$18^2*Sheet4!$B$10^4)&gt;1.4,"",$A26/(Sheet1!$C$11*Sheet4!E$18^2*Sheet4!$B$10^4))</f>
        <v/>
      </c>
      <c r="F26" t="str">
        <f>IF($A26/(Sheet1!$C$11*Sheet4!F$18^2*Sheet4!$B$10^4)&gt;1.4,"",$A26/(Sheet1!$C$11*Sheet4!F$18^2*Sheet4!$B$10^4))</f>
        <v/>
      </c>
      <c r="G26" t="str">
        <f>IF($A26/(Sheet1!$C$11*Sheet4!G$18^2*Sheet4!$B$10^4)&gt;1.4,"",$A26/(Sheet1!$C$11*Sheet4!G$18^2*Sheet4!$B$10^4))</f>
        <v/>
      </c>
      <c r="H26" t="str">
        <f>IF($A26/(Sheet1!$C$11*Sheet4!H$18^2*Sheet4!$B$10^4)&gt;1.4,"",$A26/(Sheet1!$C$11*Sheet4!H$18^2*Sheet4!$B$10^4))</f>
        <v/>
      </c>
      <c r="I26" t="str">
        <f>IF($A26/(Sheet1!$C$11*Sheet4!I$18^2*Sheet4!$B$10^4)&gt;1.4,"",$A26/(Sheet1!$C$11*Sheet4!I$18^2*Sheet4!$B$10^4))</f>
        <v/>
      </c>
      <c r="J26" t="str">
        <f>IF($A26/(Sheet1!$C$11*Sheet4!J$18^2*Sheet4!$B$10^4)&gt;1.4,"",$A26/(Sheet1!$C$11*Sheet4!J$18^2*Sheet4!$B$10^4))</f>
        <v/>
      </c>
      <c r="K26" t="str">
        <f>IF($A26/(Sheet1!$C$11*Sheet4!K$18^2*Sheet4!$B$10^4)&gt;1.4,"",$A26/(Sheet1!$C$11*Sheet4!K$18^2*Sheet4!$B$10^4))</f>
        <v/>
      </c>
      <c r="L26" t="str">
        <f>IF($A26/(Sheet1!$C$11*Sheet4!L$18^2*Sheet4!$B$10^4)&gt;1.4,"",$A26/(Sheet1!$C$11*Sheet4!L$18^2*Sheet4!$B$10^4))</f>
        <v/>
      </c>
      <c r="M26" t="str">
        <f>IF($A26/(Sheet1!$C$11*Sheet4!M$18^2*Sheet4!$B$10^4)&gt;1.4,"",$A26/(Sheet1!$C$11*Sheet4!M$18^2*Sheet4!$B$10^4))</f>
        <v/>
      </c>
      <c r="N26" t="str">
        <f>IF($A26/(Sheet1!$C$11*Sheet4!N$18^2*Sheet4!$B$10^4)&gt;1.4,"",$A26/(Sheet1!$C$11*Sheet4!N$18^2*Sheet4!$B$10^4))</f>
        <v/>
      </c>
      <c r="O26">
        <f>IF($A26/(Sheet1!$C$11*Sheet4!O$18^2*Sheet4!$B$10^4)&gt;1.4,"",$A26/(Sheet1!$C$11*Sheet4!O$18^2*Sheet4!$B$10^4))</f>
        <v>1.3661452022855418</v>
      </c>
      <c r="P26">
        <f>IF($A26/(Sheet1!$C$11*Sheet4!P$18^2*Sheet4!$B$10^4)&gt;1.4,"",$A26/(Sheet1!$C$11*Sheet4!P$18^2*Sheet4!$B$10^4))</f>
        <v>1.1900642651020721</v>
      </c>
      <c r="Q26">
        <f>IF($A26/(Sheet1!$C$11*Sheet4!Q$18^2*Sheet4!$B$10^4)&gt;1.4,"",$A26/(Sheet1!$C$11*Sheet4!Q$18^2*Sheet4!$B$10^4))</f>
        <v>1.0459549204998679</v>
      </c>
      <c r="R26">
        <f>IF($A26/(Sheet1!$C$11*Sheet4!R$18^2*Sheet4!$B$10^4)&gt;1.4,"",$A26/(Sheet1!$C$11*Sheet4!R$18^2*Sheet4!$B$10^4))</f>
        <v>0.9265206216192603</v>
      </c>
      <c r="S26">
        <f>IF($A26/(Sheet1!$C$11*Sheet4!S$18^2*Sheet4!$B$10^4)&gt;1.4,"",$A26/(Sheet1!$C$11*Sheet4!S$18^2*Sheet4!$B$10^4))</f>
        <v>0.82643351743199434</v>
      </c>
      <c r="T26">
        <f>IF($A26/(Sheet1!$C$11*Sheet4!T$18^2*Sheet4!$B$10^4)&gt;1.4,"",$A26/(Sheet1!$C$11*Sheet4!T$18^2*Sheet4!$B$10^4))</f>
        <v>0.74172980511901998</v>
      </c>
      <c r="U26">
        <f>IF($A26/(Sheet1!$C$11*Sheet4!U$18^2*Sheet4!$B$10^4)&gt;1.4,"",$A26/(Sheet1!$C$11*Sheet4!U$18^2*Sheet4!$B$10^4))</f>
        <v>0.66941114911991551</v>
      </c>
    </row>
    <row r="27" spans="1:22" x14ac:dyDescent="0.35">
      <c r="A27">
        <v>30000</v>
      </c>
      <c r="B27" t="str">
        <f>IF($A27/(Sheet1!$C$11*Sheet4!B$18^2*Sheet4!$B$10^4)&gt;1.4,"",$A27/(Sheet1!$C$11*Sheet4!B$18^2*Sheet4!$B$10^4))</f>
        <v/>
      </c>
      <c r="C27" t="str">
        <f>IF($A27/(Sheet1!$C$11*Sheet4!C$18^2*Sheet4!$B$10^4)&gt;1.4,"",$A27/(Sheet1!$C$11*Sheet4!C$18^2*Sheet4!$B$10^4))</f>
        <v/>
      </c>
      <c r="D27" t="str">
        <f>IF($A27/(Sheet1!$C$11*Sheet4!D$18^2*Sheet4!$B$10^4)&gt;1.4,"",$A27/(Sheet1!$C$11*Sheet4!D$18^2*Sheet4!$B$10^4))</f>
        <v/>
      </c>
      <c r="E27" t="str">
        <f>IF($A27/(Sheet1!$C$11*Sheet4!E$18^2*Sheet4!$B$10^4)&gt;1.4,"",$A27/(Sheet1!$C$11*Sheet4!E$18^2*Sheet4!$B$10^4))</f>
        <v/>
      </c>
      <c r="F27" t="str">
        <f>IF($A27/(Sheet1!$C$11*Sheet4!F$18^2*Sheet4!$B$10^4)&gt;1.4,"",$A27/(Sheet1!$C$11*Sheet4!F$18^2*Sheet4!$B$10^4))</f>
        <v/>
      </c>
      <c r="G27" t="str">
        <f>IF($A27/(Sheet1!$C$11*Sheet4!G$18^2*Sheet4!$B$10^4)&gt;1.4,"",$A27/(Sheet1!$C$11*Sheet4!G$18^2*Sheet4!$B$10^4))</f>
        <v/>
      </c>
      <c r="H27" t="str">
        <f>IF($A27/(Sheet1!$C$11*Sheet4!H$18^2*Sheet4!$B$10^4)&gt;1.4,"",$A27/(Sheet1!$C$11*Sheet4!H$18^2*Sheet4!$B$10^4))</f>
        <v/>
      </c>
      <c r="I27" t="str">
        <f>IF($A27/(Sheet1!$C$11*Sheet4!I$18^2*Sheet4!$B$10^4)&gt;1.4,"",$A27/(Sheet1!$C$11*Sheet4!I$18^2*Sheet4!$B$10^4))</f>
        <v/>
      </c>
      <c r="J27" t="str">
        <f>IF($A27/(Sheet1!$C$11*Sheet4!J$18^2*Sheet4!$B$10^4)&gt;1.4,"",$A27/(Sheet1!$C$11*Sheet4!J$18^2*Sheet4!$B$10^4))</f>
        <v/>
      </c>
      <c r="K27" t="str">
        <f>IF($A27/(Sheet1!$C$11*Sheet4!K$18^2*Sheet4!$B$10^4)&gt;1.4,"",$A27/(Sheet1!$C$11*Sheet4!K$18^2*Sheet4!$B$10^4))</f>
        <v/>
      </c>
      <c r="L27" t="str">
        <f>IF($A27/(Sheet1!$C$11*Sheet4!L$18^2*Sheet4!$B$10^4)&gt;1.4,"",$A27/(Sheet1!$C$11*Sheet4!L$18^2*Sheet4!$B$10^4))</f>
        <v/>
      </c>
      <c r="M27" t="str">
        <f>IF($A27/(Sheet1!$C$11*Sheet4!M$18^2*Sheet4!$B$10^4)&gt;1.4,"",$A27/(Sheet1!$C$11*Sheet4!M$18^2*Sheet4!$B$10^4))</f>
        <v/>
      </c>
      <c r="N27" t="str">
        <f>IF($A27/(Sheet1!$C$11*Sheet4!N$18^2*Sheet4!$B$10^4)&gt;1.4,"",$A27/(Sheet1!$C$11*Sheet4!N$18^2*Sheet4!$B$10^4))</f>
        <v/>
      </c>
      <c r="O27">
        <f>IF($A27/(Sheet1!$C$11*Sheet4!O$18^2*Sheet4!$B$10^4)&gt;1.4,"",$A27/(Sheet1!$C$11*Sheet4!O$18^2*Sheet4!$B$10^4))</f>
        <v>1.2807611271426955</v>
      </c>
      <c r="P27">
        <f>IF($A27/(Sheet1!$C$11*Sheet4!P$18^2*Sheet4!$B$10^4)&gt;1.4,"",$A27/(Sheet1!$C$11*Sheet4!P$18^2*Sheet4!$B$10^4))</f>
        <v>1.1156852485331925</v>
      </c>
      <c r="Q27">
        <f>IF($A27/(Sheet1!$C$11*Sheet4!Q$18^2*Sheet4!$B$10^4)&gt;1.4,"",$A27/(Sheet1!$C$11*Sheet4!Q$18^2*Sheet4!$B$10^4))</f>
        <v>0.98058273796862627</v>
      </c>
      <c r="R27">
        <f>IF($A27/(Sheet1!$C$11*Sheet4!R$18^2*Sheet4!$B$10^4)&gt;1.4,"",$A27/(Sheet1!$C$11*Sheet4!R$18^2*Sheet4!$B$10^4))</f>
        <v>0.86861308276805649</v>
      </c>
      <c r="S27">
        <f>IF($A27/(Sheet1!$C$11*Sheet4!S$18^2*Sheet4!$B$10^4)&gt;1.4,"",$A27/(Sheet1!$C$11*Sheet4!S$18^2*Sheet4!$B$10^4))</f>
        <v>0.77478142259249472</v>
      </c>
      <c r="T27">
        <f>IF($A27/(Sheet1!$C$11*Sheet4!T$18^2*Sheet4!$B$10^4)&gt;1.4,"",$A27/(Sheet1!$C$11*Sheet4!T$18^2*Sheet4!$B$10^4))</f>
        <v>0.69537169229908125</v>
      </c>
      <c r="U27">
        <f>IF($A27/(Sheet1!$C$11*Sheet4!U$18^2*Sheet4!$B$10^4)&gt;1.4,"",$A27/(Sheet1!$C$11*Sheet4!U$18^2*Sheet4!$B$10^4))</f>
        <v>0.62757295229992083</v>
      </c>
    </row>
    <row r="28" spans="1:22" x14ac:dyDescent="0.35">
      <c r="A28">
        <v>28000</v>
      </c>
      <c r="B28" t="str">
        <f>IF($A28/(Sheet1!$C$11*Sheet4!B$18^2*Sheet4!$B$10^4)&gt;1.4,"",$A28/(Sheet1!$C$11*Sheet4!B$18^2*Sheet4!$B$10^4))</f>
        <v/>
      </c>
      <c r="C28" t="str">
        <f>IF($A28/(Sheet1!$C$11*Sheet4!C$18^2*Sheet4!$B$10^4)&gt;1.4,"",$A28/(Sheet1!$C$11*Sheet4!C$18^2*Sheet4!$B$10^4))</f>
        <v/>
      </c>
      <c r="D28" t="str">
        <f>IF($A28/(Sheet1!$C$11*Sheet4!D$18^2*Sheet4!$B$10^4)&gt;1.4,"",$A28/(Sheet1!$C$11*Sheet4!D$18^2*Sheet4!$B$10^4))</f>
        <v/>
      </c>
      <c r="E28" t="str">
        <f>IF($A28/(Sheet1!$C$11*Sheet4!E$18^2*Sheet4!$B$10^4)&gt;1.4,"",$A28/(Sheet1!$C$11*Sheet4!E$18^2*Sheet4!$B$10^4))</f>
        <v/>
      </c>
      <c r="F28" t="str">
        <f>IF($A28/(Sheet1!$C$11*Sheet4!F$18^2*Sheet4!$B$10^4)&gt;1.4,"",$A28/(Sheet1!$C$11*Sheet4!F$18^2*Sheet4!$B$10^4))</f>
        <v/>
      </c>
      <c r="G28" t="str">
        <f>IF($A28/(Sheet1!$C$11*Sheet4!G$18^2*Sheet4!$B$10^4)&gt;1.4,"",$A28/(Sheet1!$C$11*Sheet4!G$18^2*Sheet4!$B$10^4))</f>
        <v/>
      </c>
      <c r="H28" t="str">
        <f>IF($A28/(Sheet1!$C$11*Sheet4!H$18^2*Sheet4!$B$10^4)&gt;1.4,"",$A28/(Sheet1!$C$11*Sheet4!H$18^2*Sheet4!$B$10^4))</f>
        <v/>
      </c>
      <c r="I28" t="str">
        <f>IF($A28/(Sheet1!$C$11*Sheet4!I$18^2*Sheet4!$B$10^4)&gt;1.4,"",$A28/(Sheet1!$C$11*Sheet4!I$18^2*Sheet4!$B$10^4))</f>
        <v/>
      </c>
      <c r="J28" t="str">
        <f>IF($A28/(Sheet1!$C$11*Sheet4!J$18^2*Sheet4!$B$10^4)&gt;1.4,"",$A28/(Sheet1!$C$11*Sheet4!J$18^2*Sheet4!$B$10^4))</f>
        <v/>
      </c>
      <c r="K28" t="str">
        <f>IF($A28/(Sheet1!$C$11*Sheet4!K$18^2*Sheet4!$B$10^4)&gt;1.4,"",$A28/(Sheet1!$C$11*Sheet4!K$18^2*Sheet4!$B$10^4))</f>
        <v/>
      </c>
      <c r="L28" t="str">
        <f>IF($A28/(Sheet1!$C$11*Sheet4!L$18^2*Sheet4!$B$10^4)&gt;1.4,"",$A28/(Sheet1!$C$11*Sheet4!L$18^2*Sheet4!$B$10^4))</f>
        <v/>
      </c>
      <c r="M28" t="str">
        <f>IF($A28/(Sheet1!$C$11*Sheet4!M$18^2*Sheet4!$B$10^4)&gt;1.4,"",$A28/(Sheet1!$C$11*Sheet4!M$18^2*Sheet4!$B$10^4))</f>
        <v/>
      </c>
      <c r="N28">
        <f>IF($A28/(Sheet1!$C$11*Sheet4!N$18^2*Sheet4!$B$10^4)&gt;1.4,"",$A28/(Sheet1!$C$11*Sheet4!N$18^2*Sheet4!$B$10^4))</f>
        <v>1.3863544508400616</v>
      </c>
      <c r="O28">
        <f>IF($A28/(Sheet1!$C$11*Sheet4!O$18^2*Sheet4!$B$10^4)&gt;1.4,"",$A28/(Sheet1!$C$11*Sheet4!O$18^2*Sheet4!$B$10^4))</f>
        <v>1.1953770519998492</v>
      </c>
      <c r="P28">
        <f>IF($A28/(Sheet1!$C$11*Sheet4!P$18^2*Sheet4!$B$10^4)&gt;1.4,"",$A28/(Sheet1!$C$11*Sheet4!P$18^2*Sheet4!$B$10^4))</f>
        <v>1.0413062319643129</v>
      </c>
      <c r="Q28">
        <f>IF($A28/(Sheet1!$C$11*Sheet4!Q$18^2*Sheet4!$B$10^4)&gt;1.4,"",$A28/(Sheet1!$C$11*Sheet4!Q$18^2*Sheet4!$B$10^4))</f>
        <v>0.9152105554373845</v>
      </c>
      <c r="R28">
        <f>IF($A28/(Sheet1!$C$11*Sheet4!R$18^2*Sheet4!$B$10^4)&gt;1.4,"",$A28/(Sheet1!$C$11*Sheet4!R$18^2*Sheet4!$B$10^4))</f>
        <v>0.81070554391685268</v>
      </c>
      <c r="S28">
        <f>IF($A28/(Sheet1!$C$11*Sheet4!S$18^2*Sheet4!$B$10^4)&gt;1.4,"",$A28/(Sheet1!$C$11*Sheet4!S$18^2*Sheet4!$B$10^4))</f>
        <v>0.7231293277529951</v>
      </c>
      <c r="T28">
        <f>IF($A28/(Sheet1!$C$11*Sheet4!T$18^2*Sheet4!$B$10^4)&gt;1.4,"",$A28/(Sheet1!$C$11*Sheet4!T$18^2*Sheet4!$B$10^4))</f>
        <v>0.64901357947914251</v>
      </c>
      <c r="U28">
        <f>IF($A28/(Sheet1!$C$11*Sheet4!U$18^2*Sheet4!$B$10^4)&gt;1.4,"",$A28/(Sheet1!$C$11*Sheet4!U$18^2*Sheet4!$B$10^4))</f>
        <v>0.58573475547992604</v>
      </c>
    </row>
    <row r="29" spans="1:22" x14ac:dyDescent="0.35">
      <c r="A29">
        <v>26000</v>
      </c>
      <c r="B29" t="str">
        <f>IF($A29/(Sheet1!$C$11*Sheet4!B$18^2*Sheet4!$B$10^4)&gt;1.4,"",$A29/(Sheet1!$C$11*Sheet4!B$18^2*Sheet4!$B$10^4))</f>
        <v/>
      </c>
      <c r="C29" t="str">
        <f>IF($A29/(Sheet1!$C$11*Sheet4!C$18^2*Sheet4!$B$10^4)&gt;1.4,"",$A29/(Sheet1!$C$11*Sheet4!C$18^2*Sheet4!$B$10^4))</f>
        <v/>
      </c>
      <c r="D29" t="str">
        <f>IF($A29/(Sheet1!$C$11*Sheet4!D$18^2*Sheet4!$B$10^4)&gt;1.4,"",$A29/(Sheet1!$C$11*Sheet4!D$18^2*Sheet4!$B$10^4))</f>
        <v/>
      </c>
      <c r="E29" t="str">
        <f>IF($A29/(Sheet1!$C$11*Sheet4!E$18^2*Sheet4!$B$10^4)&gt;1.4,"",$A29/(Sheet1!$C$11*Sheet4!E$18^2*Sheet4!$B$10^4))</f>
        <v/>
      </c>
      <c r="F29" t="str">
        <f>IF($A29/(Sheet1!$C$11*Sheet4!F$18^2*Sheet4!$B$10^4)&gt;1.4,"",$A29/(Sheet1!$C$11*Sheet4!F$18^2*Sheet4!$B$10^4))</f>
        <v/>
      </c>
      <c r="G29" t="str">
        <f>IF($A29/(Sheet1!$C$11*Sheet4!G$18^2*Sheet4!$B$10^4)&gt;1.4,"",$A29/(Sheet1!$C$11*Sheet4!G$18^2*Sheet4!$B$10^4))</f>
        <v/>
      </c>
      <c r="H29" t="str">
        <f>IF($A29/(Sheet1!$C$11*Sheet4!H$18^2*Sheet4!$B$10^4)&gt;1.4,"",$A29/(Sheet1!$C$11*Sheet4!H$18^2*Sheet4!$B$10^4))</f>
        <v/>
      </c>
      <c r="I29" t="str">
        <f>IF($A29/(Sheet1!$C$11*Sheet4!I$18^2*Sheet4!$B$10^4)&gt;1.4,"",$A29/(Sheet1!$C$11*Sheet4!I$18^2*Sheet4!$B$10^4))</f>
        <v/>
      </c>
      <c r="J29" t="str">
        <f>IF($A29/(Sheet1!$C$11*Sheet4!J$18^2*Sheet4!$B$10^4)&gt;1.4,"",$A29/(Sheet1!$C$11*Sheet4!J$18^2*Sheet4!$B$10^4))</f>
        <v/>
      </c>
      <c r="K29" t="str">
        <f>IF($A29/(Sheet1!$C$11*Sheet4!K$18^2*Sheet4!$B$10^4)&gt;1.4,"",$A29/(Sheet1!$C$11*Sheet4!K$18^2*Sheet4!$B$10^4))</f>
        <v/>
      </c>
      <c r="L29" t="str">
        <f>IF($A29/(Sheet1!$C$11*Sheet4!L$18^2*Sheet4!$B$10^4)&gt;1.4,"",$A29/(Sheet1!$C$11*Sheet4!L$18^2*Sheet4!$B$10^4))</f>
        <v/>
      </c>
      <c r="M29" t="str">
        <f>IF($A29/(Sheet1!$C$11*Sheet4!M$18^2*Sheet4!$B$10^4)&gt;1.4,"",$A29/(Sheet1!$C$11*Sheet4!M$18^2*Sheet4!$B$10^4))</f>
        <v/>
      </c>
      <c r="N29">
        <f>IF($A29/(Sheet1!$C$11*Sheet4!N$18^2*Sheet4!$B$10^4)&gt;1.4,"",$A29/(Sheet1!$C$11*Sheet4!N$18^2*Sheet4!$B$10^4))</f>
        <v>1.2873291329229144</v>
      </c>
      <c r="O29">
        <f>IF($A29/(Sheet1!$C$11*Sheet4!O$18^2*Sheet4!$B$10^4)&gt;1.4,"",$A29/(Sheet1!$C$11*Sheet4!O$18^2*Sheet4!$B$10^4))</f>
        <v>1.1099929768570027</v>
      </c>
      <c r="P29">
        <f>IF($A29/(Sheet1!$C$11*Sheet4!P$18^2*Sheet4!$B$10^4)&gt;1.4,"",$A29/(Sheet1!$C$11*Sheet4!P$18^2*Sheet4!$B$10^4))</f>
        <v>0.96692721539543347</v>
      </c>
      <c r="Q29">
        <f>IF($A29/(Sheet1!$C$11*Sheet4!Q$18^2*Sheet4!$B$10^4)&gt;1.4,"",$A29/(Sheet1!$C$11*Sheet4!Q$18^2*Sheet4!$B$10^4))</f>
        <v>0.84983837290614272</v>
      </c>
      <c r="R29">
        <f>IF($A29/(Sheet1!$C$11*Sheet4!R$18^2*Sheet4!$B$10^4)&gt;1.4,"",$A29/(Sheet1!$C$11*Sheet4!R$18^2*Sheet4!$B$10^4))</f>
        <v>0.75279800506564898</v>
      </c>
      <c r="S29">
        <f>IF($A29/(Sheet1!$C$11*Sheet4!S$18^2*Sheet4!$B$10^4)&gt;1.4,"",$A29/(Sheet1!$C$11*Sheet4!S$18^2*Sheet4!$B$10^4))</f>
        <v>0.67147723291349548</v>
      </c>
      <c r="T29">
        <f>IF($A29/(Sheet1!$C$11*Sheet4!T$18^2*Sheet4!$B$10^4)&gt;1.4,"",$A29/(Sheet1!$C$11*Sheet4!T$18^2*Sheet4!$B$10^4))</f>
        <v>0.60265546665920378</v>
      </c>
      <c r="U29">
        <f>IF($A29/(Sheet1!$C$11*Sheet4!U$18^2*Sheet4!$B$10^4)&gt;1.4,"",$A29/(Sheet1!$C$11*Sheet4!U$18^2*Sheet4!$B$10^4))</f>
        <v>0.54389655865993136</v>
      </c>
    </row>
    <row r="30" spans="1:22" x14ac:dyDescent="0.35">
      <c r="A30">
        <v>24000</v>
      </c>
      <c r="B30" t="str">
        <f>IF($A30/(Sheet1!$C$11*Sheet4!B$18^2*Sheet4!$B$10^4)&gt;1.4,"",$A30/(Sheet1!$C$11*Sheet4!B$18^2*Sheet4!$B$10^4))</f>
        <v/>
      </c>
      <c r="C30" t="str">
        <f>IF($A30/(Sheet1!$C$11*Sheet4!C$18^2*Sheet4!$B$10^4)&gt;1.4,"",$A30/(Sheet1!$C$11*Sheet4!C$18^2*Sheet4!$B$10^4))</f>
        <v/>
      </c>
      <c r="D30" t="str">
        <f>IF($A30/(Sheet1!$C$11*Sheet4!D$18^2*Sheet4!$B$10^4)&gt;1.4,"",$A30/(Sheet1!$C$11*Sheet4!D$18^2*Sheet4!$B$10^4))</f>
        <v/>
      </c>
      <c r="E30" t="str">
        <f>IF($A30/(Sheet1!$C$11*Sheet4!E$18^2*Sheet4!$B$10^4)&gt;1.4,"",$A30/(Sheet1!$C$11*Sheet4!E$18^2*Sheet4!$B$10^4))</f>
        <v/>
      </c>
      <c r="F30" t="str">
        <f>IF($A30/(Sheet1!$C$11*Sheet4!F$18^2*Sheet4!$B$10^4)&gt;1.4,"",$A30/(Sheet1!$C$11*Sheet4!F$18^2*Sheet4!$B$10^4))</f>
        <v/>
      </c>
      <c r="G30" t="str">
        <f>IF($A30/(Sheet1!$C$11*Sheet4!G$18^2*Sheet4!$B$10^4)&gt;1.4,"",$A30/(Sheet1!$C$11*Sheet4!G$18^2*Sheet4!$B$10^4))</f>
        <v/>
      </c>
      <c r="H30" t="str">
        <f>IF($A30/(Sheet1!$C$11*Sheet4!H$18^2*Sheet4!$B$10^4)&gt;1.4,"",$A30/(Sheet1!$C$11*Sheet4!H$18^2*Sheet4!$B$10^4))</f>
        <v/>
      </c>
      <c r="I30" t="str">
        <f>IF($A30/(Sheet1!$C$11*Sheet4!I$18^2*Sheet4!$B$10^4)&gt;1.4,"",$A30/(Sheet1!$C$11*Sheet4!I$18^2*Sheet4!$B$10^4))</f>
        <v/>
      </c>
      <c r="J30" t="str">
        <f>IF($A30/(Sheet1!$C$11*Sheet4!J$18^2*Sheet4!$B$10^4)&gt;1.4,"",$A30/(Sheet1!$C$11*Sheet4!J$18^2*Sheet4!$B$10^4))</f>
        <v/>
      </c>
      <c r="K30" t="str">
        <f>IF($A30/(Sheet1!$C$11*Sheet4!K$18^2*Sheet4!$B$10^4)&gt;1.4,"",$A30/(Sheet1!$C$11*Sheet4!K$18^2*Sheet4!$B$10^4))</f>
        <v/>
      </c>
      <c r="L30" t="str">
        <f>IF($A30/(Sheet1!$C$11*Sheet4!L$18^2*Sheet4!$B$10^4)&gt;1.4,"",$A30/(Sheet1!$C$11*Sheet4!L$18^2*Sheet4!$B$10^4))</f>
        <v/>
      </c>
      <c r="M30">
        <f>IF($A30/(Sheet1!$C$11*Sheet4!M$18^2*Sheet4!$B$10^4)&gt;1.4,"",$A30/(Sheet1!$C$11*Sheet4!M$18^2*Sheet4!$B$10^4))</f>
        <v>1.3946065606664906</v>
      </c>
      <c r="N30">
        <f>IF($A30/(Sheet1!$C$11*Sheet4!N$18^2*Sheet4!$B$10^4)&gt;1.4,"",$A30/(Sheet1!$C$11*Sheet4!N$18^2*Sheet4!$B$10^4))</f>
        <v>1.1883038150057672</v>
      </c>
      <c r="O30">
        <f>IF($A30/(Sheet1!$C$11*Sheet4!O$18^2*Sheet4!$B$10^4)&gt;1.4,"",$A30/(Sheet1!$C$11*Sheet4!O$18^2*Sheet4!$B$10^4))</f>
        <v>1.0246089017141564</v>
      </c>
      <c r="P30">
        <f>IF($A30/(Sheet1!$C$11*Sheet4!P$18^2*Sheet4!$B$10^4)&gt;1.4,"",$A30/(Sheet1!$C$11*Sheet4!P$18^2*Sheet4!$B$10^4))</f>
        <v>0.89254819882655401</v>
      </c>
      <c r="Q30">
        <f>IF($A30/(Sheet1!$C$11*Sheet4!Q$18^2*Sheet4!$B$10^4)&gt;1.4,"",$A30/(Sheet1!$C$11*Sheet4!Q$18^2*Sheet4!$B$10^4))</f>
        <v>0.78446619037490095</v>
      </c>
      <c r="R30">
        <f>IF($A30/(Sheet1!$C$11*Sheet4!R$18^2*Sheet4!$B$10^4)&gt;1.4,"",$A30/(Sheet1!$C$11*Sheet4!R$18^2*Sheet4!$B$10^4))</f>
        <v>0.69489046621444517</v>
      </c>
      <c r="S30">
        <f>IF($A30/(Sheet1!$C$11*Sheet4!S$18^2*Sheet4!$B$10^4)&gt;1.4,"",$A30/(Sheet1!$C$11*Sheet4!S$18^2*Sheet4!$B$10^4))</f>
        <v>0.61982513807399575</v>
      </c>
      <c r="T30">
        <f>IF($A30/(Sheet1!$C$11*Sheet4!T$18^2*Sheet4!$B$10^4)&gt;1.4,"",$A30/(Sheet1!$C$11*Sheet4!T$18^2*Sheet4!$B$10^4))</f>
        <v>0.55629735383926493</v>
      </c>
      <c r="U30">
        <f>IF($A30/(Sheet1!$C$11*Sheet4!U$18^2*Sheet4!$B$10^4)&gt;1.4,"",$A30/(Sheet1!$C$11*Sheet4!U$18^2*Sheet4!$B$10^4))</f>
        <v>0.50205836183993657</v>
      </c>
    </row>
    <row r="31" spans="1:22" x14ac:dyDescent="0.35">
      <c r="A31">
        <v>22000</v>
      </c>
      <c r="B31" t="str">
        <f>IF($A31/(Sheet1!$C$11*Sheet4!B$18^2*Sheet4!$B$10^4)&gt;1.4,"",$A31/(Sheet1!$C$11*Sheet4!B$18^2*Sheet4!$B$10^4))</f>
        <v/>
      </c>
      <c r="C31" t="str">
        <f>IF($A31/(Sheet1!$C$11*Sheet4!C$18^2*Sheet4!$B$10^4)&gt;1.4,"",$A31/(Sheet1!$C$11*Sheet4!C$18^2*Sheet4!$B$10^4))</f>
        <v/>
      </c>
      <c r="D31" t="str">
        <f>IF($A31/(Sheet1!$C$11*Sheet4!D$18^2*Sheet4!$B$10^4)&gt;1.4,"",$A31/(Sheet1!$C$11*Sheet4!D$18^2*Sheet4!$B$10^4))</f>
        <v/>
      </c>
      <c r="E31" t="str">
        <f>IF($A31/(Sheet1!$C$11*Sheet4!E$18^2*Sheet4!$B$10^4)&gt;1.4,"",$A31/(Sheet1!$C$11*Sheet4!E$18^2*Sheet4!$B$10^4))</f>
        <v/>
      </c>
      <c r="F31" t="str">
        <f>IF($A31/(Sheet1!$C$11*Sheet4!F$18^2*Sheet4!$B$10^4)&gt;1.4,"",$A31/(Sheet1!$C$11*Sheet4!F$18^2*Sheet4!$B$10^4))</f>
        <v/>
      </c>
      <c r="G31" t="str">
        <f>IF($A31/(Sheet1!$C$11*Sheet4!G$18^2*Sheet4!$B$10^4)&gt;1.4,"",$A31/(Sheet1!$C$11*Sheet4!G$18^2*Sheet4!$B$10^4))</f>
        <v/>
      </c>
      <c r="H31" t="str">
        <f>IF($A31/(Sheet1!$C$11*Sheet4!H$18^2*Sheet4!$B$10^4)&gt;1.4,"",$A31/(Sheet1!$C$11*Sheet4!H$18^2*Sheet4!$B$10^4))</f>
        <v/>
      </c>
      <c r="I31" t="str">
        <f>IF($A31/(Sheet1!$C$11*Sheet4!I$18^2*Sheet4!$B$10^4)&gt;1.4,"",$A31/(Sheet1!$C$11*Sheet4!I$18^2*Sheet4!$B$10^4))</f>
        <v/>
      </c>
      <c r="J31" t="str">
        <f>IF($A31/(Sheet1!$C$11*Sheet4!J$18^2*Sheet4!$B$10^4)&gt;1.4,"",$A31/(Sheet1!$C$11*Sheet4!J$18^2*Sheet4!$B$10^4))</f>
        <v/>
      </c>
      <c r="K31" t="str">
        <f>IF($A31/(Sheet1!$C$11*Sheet4!K$18^2*Sheet4!$B$10^4)&gt;1.4,"",$A31/(Sheet1!$C$11*Sheet4!K$18^2*Sheet4!$B$10^4))</f>
        <v/>
      </c>
      <c r="L31" t="str">
        <f>IF($A31/(Sheet1!$C$11*Sheet4!L$18^2*Sheet4!$B$10^4)&gt;1.4,"",$A31/(Sheet1!$C$11*Sheet4!L$18^2*Sheet4!$B$10^4))</f>
        <v/>
      </c>
      <c r="M31">
        <f>IF($A31/(Sheet1!$C$11*Sheet4!M$18^2*Sheet4!$B$10^4)&gt;1.4,"",$A31/(Sheet1!$C$11*Sheet4!M$18^2*Sheet4!$B$10^4))</f>
        <v>1.2783893472776164</v>
      </c>
      <c r="N31">
        <f>IF($A31/(Sheet1!$C$11*Sheet4!N$18^2*Sheet4!$B$10^4)&gt;1.4,"",$A31/(Sheet1!$C$11*Sheet4!N$18^2*Sheet4!$B$10^4))</f>
        <v>1.0892784970886198</v>
      </c>
      <c r="O31">
        <f>IF($A31/(Sheet1!$C$11*Sheet4!O$18^2*Sheet4!$B$10^4)&gt;1.4,"",$A31/(Sheet1!$C$11*Sheet4!O$18^2*Sheet4!$B$10^4))</f>
        <v>0.93922482657131001</v>
      </c>
      <c r="P31">
        <f>IF($A31/(Sheet1!$C$11*Sheet4!P$18^2*Sheet4!$B$10^4)&gt;1.4,"",$A31/(Sheet1!$C$11*Sheet4!P$18^2*Sheet4!$B$10^4))</f>
        <v>0.81816918225767454</v>
      </c>
      <c r="Q31">
        <f>IF($A31/(Sheet1!$C$11*Sheet4!Q$18^2*Sheet4!$B$10^4)&gt;1.4,"",$A31/(Sheet1!$C$11*Sheet4!Q$18^2*Sheet4!$B$10^4))</f>
        <v>0.71909400784365918</v>
      </c>
      <c r="R31">
        <f>IF($A31/(Sheet1!$C$11*Sheet4!R$18^2*Sheet4!$B$10^4)&gt;1.4,"",$A31/(Sheet1!$C$11*Sheet4!R$18^2*Sheet4!$B$10^4))</f>
        <v>0.63698292736324147</v>
      </c>
      <c r="S31">
        <f>IF($A31/(Sheet1!$C$11*Sheet4!S$18^2*Sheet4!$B$10^4)&gt;1.4,"",$A31/(Sheet1!$C$11*Sheet4!S$18^2*Sheet4!$B$10^4))</f>
        <v>0.56817304323449613</v>
      </c>
      <c r="T31">
        <f>IF($A31/(Sheet1!$C$11*Sheet4!T$18^2*Sheet4!$B$10^4)&gt;1.4,"",$A31/(Sheet1!$C$11*Sheet4!T$18^2*Sheet4!$B$10^4))</f>
        <v>0.50993924101932619</v>
      </c>
      <c r="U31">
        <f>IF($A31/(Sheet1!$C$11*Sheet4!U$18^2*Sheet4!$B$10^4)&gt;1.4,"",$A31/(Sheet1!$C$11*Sheet4!U$18^2*Sheet4!$B$10^4))</f>
        <v>0.4602201650199419</v>
      </c>
    </row>
    <row r="32" spans="1:22" x14ac:dyDescent="0.35">
      <c r="A32">
        <v>20000</v>
      </c>
      <c r="B32" t="str">
        <f>IF($A32/(Sheet1!$C$11*Sheet4!B$18^2*Sheet4!$B$10^4)&gt;1.4,"",$A32/(Sheet1!$C$11*Sheet4!B$18^2*Sheet4!$B$10^4))</f>
        <v/>
      </c>
      <c r="C32" t="str">
        <f>IF($A32/(Sheet1!$C$11*Sheet4!C$18^2*Sheet4!$B$10^4)&gt;1.4,"",$A32/(Sheet1!$C$11*Sheet4!C$18^2*Sheet4!$B$10^4))</f>
        <v/>
      </c>
      <c r="D32" t="str">
        <f>IF($A32/(Sheet1!$C$11*Sheet4!D$18^2*Sheet4!$B$10^4)&gt;1.4,"",$A32/(Sheet1!$C$11*Sheet4!D$18^2*Sheet4!$B$10^4))</f>
        <v/>
      </c>
      <c r="E32" t="str">
        <f>IF($A32/(Sheet1!$C$11*Sheet4!E$18^2*Sheet4!$B$10^4)&gt;1.4,"",$A32/(Sheet1!$C$11*Sheet4!E$18^2*Sheet4!$B$10^4))</f>
        <v/>
      </c>
      <c r="F32" t="str">
        <f>IF($A32/(Sheet1!$C$11*Sheet4!F$18^2*Sheet4!$B$10^4)&gt;1.4,"",$A32/(Sheet1!$C$11*Sheet4!F$18^2*Sheet4!$B$10^4))</f>
        <v/>
      </c>
      <c r="G32" t="str">
        <f>IF($A32/(Sheet1!$C$11*Sheet4!G$18^2*Sheet4!$B$10^4)&gt;1.4,"",$A32/(Sheet1!$C$11*Sheet4!G$18^2*Sheet4!$B$10^4))</f>
        <v/>
      </c>
      <c r="H32" t="str">
        <f>IF($A32/(Sheet1!$C$11*Sheet4!H$18^2*Sheet4!$B$10^4)&gt;1.4,"",$A32/(Sheet1!$C$11*Sheet4!H$18^2*Sheet4!$B$10^4))</f>
        <v/>
      </c>
      <c r="I32" t="str">
        <f>IF($A32/(Sheet1!$C$11*Sheet4!I$18^2*Sheet4!$B$10^4)&gt;1.4,"",$A32/(Sheet1!$C$11*Sheet4!I$18^2*Sheet4!$B$10^4))</f>
        <v/>
      </c>
      <c r="J32" t="str">
        <f>IF($A32/(Sheet1!$C$11*Sheet4!J$18^2*Sheet4!$B$10^4)&gt;1.4,"",$A32/(Sheet1!$C$11*Sheet4!J$18^2*Sheet4!$B$10^4))</f>
        <v/>
      </c>
      <c r="K32" t="str">
        <f>IF($A32/(Sheet1!$C$11*Sheet4!K$18^2*Sheet4!$B$10^4)&gt;1.4,"",$A32/(Sheet1!$C$11*Sheet4!K$18^2*Sheet4!$B$10^4))</f>
        <v/>
      </c>
      <c r="L32">
        <f>IF($A32/(Sheet1!$C$11*Sheet4!L$18^2*Sheet4!$B$10^4)&gt;1.4,"",$A32/(Sheet1!$C$11*Sheet4!L$18^2*Sheet4!$B$10^4))</f>
        <v>1.3830808866113957</v>
      </c>
      <c r="M32">
        <f>IF($A32/(Sheet1!$C$11*Sheet4!M$18^2*Sheet4!$B$10^4)&gt;1.4,"",$A32/(Sheet1!$C$11*Sheet4!M$18^2*Sheet4!$B$10^4))</f>
        <v>1.1621721338887423</v>
      </c>
      <c r="N32">
        <f>IF($A32/(Sheet1!$C$11*Sheet4!N$18^2*Sheet4!$B$10^4)&gt;1.4,"",$A32/(Sheet1!$C$11*Sheet4!N$18^2*Sheet4!$B$10^4))</f>
        <v>0.9902531791714726</v>
      </c>
      <c r="O32">
        <f>IF($A32/(Sheet1!$C$11*Sheet4!O$18^2*Sheet4!$B$10^4)&gt;1.4,"",$A32/(Sheet1!$C$11*Sheet4!O$18^2*Sheet4!$B$10^4))</f>
        <v>0.85384075142846372</v>
      </c>
      <c r="P32">
        <f>IF($A32/(Sheet1!$C$11*Sheet4!P$18^2*Sheet4!$B$10^4)&gt;1.4,"",$A32/(Sheet1!$C$11*Sheet4!P$18^2*Sheet4!$B$10^4))</f>
        <v>0.74379016568879497</v>
      </c>
      <c r="Q32">
        <f>IF($A32/(Sheet1!$C$11*Sheet4!Q$18^2*Sheet4!$B$10^4)&gt;1.4,"",$A32/(Sheet1!$C$11*Sheet4!Q$18^2*Sheet4!$B$10^4))</f>
        <v>0.65372182531241751</v>
      </c>
      <c r="R32">
        <f>IF($A32/(Sheet1!$C$11*Sheet4!R$18^2*Sheet4!$B$10^4)&gt;1.4,"",$A32/(Sheet1!$C$11*Sheet4!R$18^2*Sheet4!$B$10^4))</f>
        <v>0.57907538851203766</v>
      </c>
      <c r="S32">
        <f>IF($A32/(Sheet1!$C$11*Sheet4!S$18^2*Sheet4!$B$10^4)&gt;1.4,"",$A32/(Sheet1!$C$11*Sheet4!S$18^2*Sheet4!$B$10^4))</f>
        <v>0.51652094839499652</v>
      </c>
      <c r="T32">
        <f>IF($A32/(Sheet1!$C$11*Sheet4!T$18^2*Sheet4!$B$10^4)&gt;1.4,"",$A32/(Sheet1!$C$11*Sheet4!T$18^2*Sheet4!$B$10^4))</f>
        <v>0.46358112819938746</v>
      </c>
      <c r="U32">
        <f>IF($A32/(Sheet1!$C$11*Sheet4!U$18^2*Sheet4!$B$10^4)&gt;1.4,"",$A32/(Sheet1!$C$11*Sheet4!U$18^2*Sheet4!$B$10^4))</f>
        <v>0.41838196819994716</v>
      </c>
    </row>
    <row r="33" spans="1:22" x14ac:dyDescent="0.35">
      <c r="A33">
        <v>18000</v>
      </c>
      <c r="B33" t="str">
        <f>IF($A33/(Sheet1!$C$11*Sheet4!B$18^2*Sheet4!$B$10^4)&gt;1.4,"",$A33/(Sheet1!$C$11*Sheet4!B$18^2*Sheet4!$B$10^4))</f>
        <v/>
      </c>
      <c r="C33" t="str">
        <f>IF($A33/(Sheet1!$C$11*Sheet4!C$18^2*Sheet4!$B$10^4)&gt;1.4,"",$A33/(Sheet1!$C$11*Sheet4!C$18^2*Sheet4!$B$10^4))</f>
        <v/>
      </c>
      <c r="D33" t="str">
        <f>IF($A33/(Sheet1!$C$11*Sheet4!D$18^2*Sheet4!$B$10^4)&gt;1.4,"",$A33/(Sheet1!$C$11*Sheet4!D$18^2*Sheet4!$B$10^4))</f>
        <v/>
      </c>
      <c r="E33" t="str">
        <f>IF($A33/(Sheet1!$C$11*Sheet4!E$18^2*Sheet4!$B$10^4)&gt;1.4,"",$A33/(Sheet1!$C$11*Sheet4!E$18^2*Sheet4!$B$10^4))</f>
        <v/>
      </c>
      <c r="F33" t="str">
        <f>IF($A33/(Sheet1!$C$11*Sheet4!F$18^2*Sheet4!$B$10^4)&gt;1.4,"",$A33/(Sheet1!$C$11*Sheet4!F$18^2*Sheet4!$B$10^4))</f>
        <v/>
      </c>
      <c r="G33" t="str">
        <f>IF($A33/(Sheet1!$C$11*Sheet4!G$18^2*Sheet4!$B$10^4)&gt;1.4,"",$A33/(Sheet1!$C$11*Sheet4!G$18^2*Sheet4!$B$10^4))</f>
        <v/>
      </c>
      <c r="H33" t="str">
        <f>IF($A33/(Sheet1!$C$11*Sheet4!H$18^2*Sheet4!$B$10^4)&gt;1.4,"",$A33/(Sheet1!$C$11*Sheet4!H$18^2*Sheet4!$B$10^4))</f>
        <v/>
      </c>
      <c r="I33" t="str">
        <f>IF($A33/(Sheet1!$C$11*Sheet4!I$18^2*Sheet4!$B$10^4)&gt;1.4,"",$A33/(Sheet1!$C$11*Sheet4!I$18^2*Sheet4!$B$10^4))</f>
        <v/>
      </c>
      <c r="J33" t="str">
        <f>IF($A33/(Sheet1!$C$11*Sheet4!J$18^2*Sheet4!$B$10^4)&gt;1.4,"",$A33/(Sheet1!$C$11*Sheet4!J$18^2*Sheet4!$B$10^4))</f>
        <v/>
      </c>
      <c r="K33" t="str">
        <f>IF($A33/(Sheet1!$C$11*Sheet4!K$18^2*Sheet4!$B$10^4)&gt;1.4,"",$A33/(Sheet1!$C$11*Sheet4!K$18^2*Sheet4!$B$10^4))</f>
        <v/>
      </c>
      <c r="L33">
        <f>IF($A33/(Sheet1!$C$11*Sheet4!L$18^2*Sheet4!$B$10^4)&gt;1.4,"",$A33/(Sheet1!$C$11*Sheet4!L$18^2*Sheet4!$B$10^4))</f>
        <v>1.2447727979502561</v>
      </c>
      <c r="M33">
        <f>IF($A33/(Sheet1!$C$11*Sheet4!M$18^2*Sheet4!$B$10^4)&gt;1.4,"",$A33/(Sheet1!$C$11*Sheet4!M$18^2*Sheet4!$B$10^4))</f>
        <v>1.0459549204998679</v>
      </c>
      <c r="N33">
        <f>IF($A33/(Sheet1!$C$11*Sheet4!N$18^2*Sheet4!$B$10^4)&gt;1.4,"",$A33/(Sheet1!$C$11*Sheet4!N$18^2*Sheet4!$B$10^4))</f>
        <v>0.8912278612543254</v>
      </c>
      <c r="O33">
        <f>IF($A33/(Sheet1!$C$11*Sheet4!O$18^2*Sheet4!$B$10^4)&gt;1.4,"",$A33/(Sheet1!$C$11*Sheet4!O$18^2*Sheet4!$B$10^4))</f>
        <v>0.76845667628561731</v>
      </c>
      <c r="P33">
        <f>IF($A33/(Sheet1!$C$11*Sheet4!P$18^2*Sheet4!$B$10^4)&gt;1.4,"",$A33/(Sheet1!$C$11*Sheet4!P$18^2*Sheet4!$B$10^4))</f>
        <v>0.66941114911991551</v>
      </c>
      <c r="Q33">
        <f>IF($A33/(Sheet1!$C$11*Sheet4!Q$18^2*Sheet4!$B$10^4)&gt;1.4,"",$A33/(Sheet1!$C$11*Sheet4!Q$18^2*Sheet4!$B$10^4))</f>
        <v>0.58834964278117574</v>
      </c>
      <c r="R33">
        <f>IF($A33/(Sheet1!$C$11*Sheet4!R$18^2*Sheet4!$B$10^4)&gt;1.4,"",$A33/(Sheet1!$C$11*Sheet4!R$18^2*Sheet4!$B$10^4))</f>
        <v>0.52116784966083385</v>
      </c>
      <c r="S33">
        <f>IF($A33/(Sheet1!$C$11*Sheet4!S$18^2*Sheet4!$B$10^4)&gt;1.4,"",$A33/(Sheet1!$C$11*Sheet4!S$18^2*Sheet4!$B$10^4))</f>
        <v>0.46486885355549684</v>
      </c>
      <c r="T33">
        <f>IF($A33/(Sheet1!$C$11*Sheet4!T$18^2*Sheet4!$B$10^4)&gt;1.4,"",$A33/(Sheet1!$C$11*Sheet4!T$18^2*Sheet4!$B$10^4))</f>
        <v>0.41722301537944873</v>
      </c>
      <c r="U33">
        <f>IF($A33/(Sheet1!$C$11*Sheet4!U$18^2*Sheet4!$B$10^4)&gt;1.4,"",$A33/(Sheet1!$C$11*Sheet4!U$18^2*Sheet4!$B$10^4))</f>
        <v>0.37654377137995249</v>
      </c>
    </row>
    <row r="34" spans="1:22" x14ac:dyDescent="0.35">
      <c r="A34">
        <v>16000</v>
      </c>
      <c r="B34" t="str">
        <f>IF($A34/(Sheet1!$C$11*Sheet4!B$18^2*Sheet4!$B$10^4)&gt;1.4,"",$A34/(Sheet1!$C$11*Sheet4!B$18^2*Sheet4!$B$10^4))</f>
        <v/>
      </c>
      <c r="C34" t="str">
        <f>IF($A34/(Sheet1!$C$11*Sheet4!C$18^2*Sheet4!$B$10^4)&gt;1.4,"",$A34/(Sheet1!$C$11*Sheet4!C$18^2*Sheet4!$B$10^4))</f>
        <v/>
      </c>
      <c r="D34" t="str">
        <f>IF($A34/(Sheet1!$C$11*Sheet4!D$18^2*Sheet4!$B$10^4)&gt;1.4,"",$A34/(Sheet1!$C$11*Sheet4!D$18^2*Sheet4!$B$10^4))</f>
        <v/>
      </c>
      <c r="E34" t="str">
        <f>IF($A34/(Sheet1!$C$11*Sheet4!E$18^2*Sheet4!$B$10^4)&gt;1.4,"",$A34/(Sheet1!$C$11*Sheet4!E$18^2*Sheet4!$B$10^4))</f>
        <v/>
      </c>
      <c r="F34" t="str">
        <f>IF($A34/(Sheet1!$C$11*Sheet4!F$18^2*Sheet4!$B$10^4)&gt;1.4,"",$A34/(Sheet1!$C$11*Sheet4!F$18^2*Sheet4!$B$10^4))</f>
        <v/>
      </c>
      <c r="G34" t="str">
        <f>IF($A34/(Sheet1!$C$11*Sheet4!G$18^2*Sheet4!$B$10^4)&gt;1.4,"",$A34/(Sheet1!$C$11*Sheet4!G$18^2*Sheet4!$B$10^4))</f>
        <v/>
      </c>
      <c r="H34" t="str">
        <f>IF($A34/(Sheet1!$C$11*Sheet4!H$18^2*Sheet4!$B$10^4)&gt;1.4,"",$A34/(Sheet1!$C$11*Sheet4!H$18^2*Sheet4!$B$10^4))</f>
        <v/>
      </c>
      <c r="I34" t="str">
        <f>IF($A34/(Sheet1!$C$11*Sheet4!I$18^2*Sheet4!$B$10^4)&gt;1.4,"",$A34/(Sheet1!$C$11*Sheet4!I$18^2*Sheet4!$B$10^4))</f>
        <v/>
      </c>
      <c r="J34" t="str">
        <f>IF($A34/(Sheet1!$C$11*Sheet4!J$18^2*Sheet4!$B$10^4)&gt;1.4,"",$A34/(Sheet1!$C$11*Sheet4!J$18^2*Sheet4!$B$10^4))</f>
        <v/>
      </c>
      <c r="K34">
        <f>IF($A34/(Sheet1!$C$11*Sheet4!K$18^2*Sheet4!$B$10^4)&gt;1.4,"",$A34/(Sheet1!$C$11*Sheet4!K$18^2*Sheet4!$B$10^4))</f>
        <v>1.338822298239831</v>
      </c>
      <c r="L34">
        <f>IF($A34/(Sheet1!$C$11*Sheet4!L$18^2*Sheet4!$B$10^4)&gt;1.4,"",$A34/(Sheet1!$C$11*Sheet4!L$18^2*Sheet4!$B$10^4))</f>
        <v>1.1064647092891167</v>
      </c>
      <c r="M34">
        <f>IF($A34/(Sheet1!$C$11*Sheet4!M$18^2*Sheet4!$B$10^4)&gt;1.4,"",$A34/(Sheet1!$C$11*Sheet4!M$18^2*Sheet4!$B$10^4))</f>
        <v>0.92973770711099379</v>
      </c>
      <c r="N34">
        <f>IF($A34/(Sheet1!$C$11*Sheet4!N$18^2*Sheet4!$B$10^4)&gt;1.4,"",$A34/(Sheet1!$C$11*Sheet4!N$18^2*Sheet4!$B$10^4))</f>
        <v>0.7922025433371781</v>
      </c>
      <c r="O34">
        <f>IF($A34/(Sheet1!$C$11*Sheet4!O$18^2*Sheet4!$B$10^4)&gt;1.4,"",$A34/(Sheet1!$C$11*Sheet4!O$18^2*Sheet4!$B$10^4))</f>
        <v>0.68307260114277091</v>
      </c>
      <c r="P34">
        <f>IF($A34/(Sheet1!$C$11*Sheet4!P$18^2*Sheet4!$B$10^4)&gt;1.4,"",$A34/(Sheet1!$C$11*Sheet4!P$18^2*Sheet4!$B$10^4))</f>
        <v>0.59503213255103604</v>
      </c>
      <c r="Q34">
        <f>IF($A34/(Sheet1!$C$11*Sheet4!Q$18^2*Sheet4!$B$10^4)&gt;1.4,"",$A34/(Sheet1!$C$11*Sheet4!Q$18^2*Sheet4!$B$10^4))</f>
        <v>0.52297746024993397</v>
      </c>
      <c r="R34">
        <f>IF($A34/(Sheet1!$C$11*Sheet4!R$18^2*Sheet4!$B$10^4)&gt;1.4,"",$A34/(Sheet1!$C$11*Sheet4!R$18^2*Sheet4!$B$10^4))</f>
        <v>0.46326031080963015</v>
      </c>
      <c r="S34">
        <f>IF($A34/(Sheet1!$C$11*Sheet4!S$18^2*Sheet4!$B$10^4)&gt;1.4,"",$A34/(Sheet1!$C$11*Sheet4!S$18^2*Sheet4!$B$10^4))</f>
        <v>0.41321675871599717</v>
      </c>
      <c r="T34">
        <f>IF($A34/(Sheet1!$C$11*Sheet4!T$18^2*Sheet4!$B$10^4)&gt;1.4,"",$A34/(Sheet1!$C$11*Sheet4!T$18^2*Sheet4!$B$10^4))</f>
        <v>0.37086490255950999</v>
      </c>
      <c r="U34">
        <f>IF($A34/(Sheet1!$C$11*Sheet4!U$18^2*Sheet4!$B$10^4)&gt;1.4,"",$A34/(Sheet1!$C$11*Sheet4!U$18^2*Sheet4!$B$10^4))</f>
        <v>0.33470557455995775</v>
      </c>
    </row>
    <row r="35" spans="1:22" x14ac:dyDescent="0.35">
      <c r="A35">
        <v>14000</v>
      </c>
      <c r="B35" t="str">
        <f>IF($A35/(Sheet1!$C$11*Sheet4!B$18^2*Sheet4!$B$10^4)&gt;1.4,"",$A35/(Sheet1!$C$11*Sheet4!B$18^2*Sheet4!$B$10^4))</f>
        <v/>
      </c>
      <c r="C35" t="str">
        <f>IF($A35/(Sheet1!$C$11*Sheet4!C$18^2*Sheet4!$B$10^4)&gt;1.4,"",$A35/(Sheet1!$C$11*Sheet4!C$18^2*Sheet4!$B$10^4))</f>
        <v/>
      </c>
      <c r="D35" t="str">
        <f>IF($A35/(Sheet1!$C$11*Sheet4!D$18^2*Sheet4!$B$10^4)&gt;1.4,"",$A35/(Sheet1!$C$11*Sheet4!D$18^2*Sheet4!$B$10^4))</f>
        <v/>
      </c>
      <c r="E35" t="str">
        <f>IF($A35/(Sheet1!$C$11*Sheet4!E$18^2*Sheet4!$B$10^4)&gt;1.4,"",$A35/(Sheet1!$C$11*Sheet4!E$18^2*Sheet4!$B$10^4))</f>
        <v/>
      </c>
      <c r="F35" t="str">
        <f>IF($A35/(Sheet1!$C$11*Sheet4!F$18^2*Sheet4!$B$10^4)&gt;1.4,"",$A35/(Sheet1!$C$11*Sheet4!F$18^2*Sheet4!$B$10^4))</f>
        <v/>
      </c>
      <c r="G35" t="str">
        <f>IF($A35/(Sheet1!$C$11*Sheet4!G$18^2*Sheet4!$B$10^4)&gt;1.4,"",$A35/(Sheet1!$C$11*Sheet4!G$18^2*Sheet4!$B$10^4))</f>
        <v/>
      </c>
      <c r="H35" t="str">
        <f>IF($A35/(Sheet1!$C$11*Sheet4!H$18^2*Sheet4!$B$10^4)&gt;1.4,"",$A35/(Sheet1!$C$11*Sheet4!H$18^2*Sheet4!$B$10^4))</f>
        <v/>
      </c>
      <c r="I35" t="str">
        <f>IF($A35/(Sheet1!$C$11*Sheet4!I$18^2*Sheet4!$B$10^4)&gt;1.4,"",$A35/(Sheet1!$C$11*Sheet4!I$18^2*Sheet4!$B$10^4))</f>
        <v/>
      </c>
      <c r="J35" t="str">
        <f>IF($A35/(Sheet1!$C$11*Sheet4!J$18^2*Sheet4!$B$10^4)&gt;1.4,"",$A35/(Sheet1!$C$11*Sheet4!J$18^2*Sheet4!$B$10^4))</f>
        <v/>
      </c>
      <c r="K35">
        <f>IF($A35/(Sheet1!$C$11*Sheet4!K$18^2*Sheet4!$B$10^4)&gt;1.4,"",$A35/(Sheet1!$C$11*Sheet4!K$18^2*Sheet4!$B$10^4))</f>
        <v>1.1714695109598521</v>
      </c>
      <c r="L35">
        <f>IF($A35/(Sheet1!$C$11*Sheet4!L$18^2*Sheet4!$B$10^4)&gt;1.4,"",$A35/(Sheet1!$C$11*Sheet4!L$18^2*Sheet4!$B$10^4))</f>
        <v>0.96815662062797703</v>
      </c>
      <c r="M35">
        <f>IF($A35/(Sheet1!$C$11*Sheet4!M$18^2*Sheet4!$B$10^4)&gt;1.4,"",$A35/(Sheet1!$C$11*Sheet4!M$18^2*Sheet4!$B$10^4))</f>
        <v>0.81352049372211954</v>
      </c>
      <c r="N35">
        <f>IF($A35/(Sheet1!$C$11*Sheet4!N$18^2*Sheet4!$B$10^4)&gt;1.4,"",$A35/(Sheet1!$C$11*Sheet4!N$18^2*Sheet4!$B$10^4))</f>
        <v>0.6931772254200308</v>
      </c>
      <c r="O35">
        <f>IF($A35/(Sheet1!$C$11*Sheet4!O$18^2*Sheet4!$B$10^4)&gt;1.4,"",$A35/(Sheet1!$C$11*Sheet4!O$18^2*Sheet4!$B$10^4))</f>
        <v>0.59768852599992461</v>
      </c>
      <c r="P35">
        <f>IF($A35/(Sheet1!$C$11*Sheet4!P$18^2*Sheet4!$B$10^4)&gt;1.4,"",$A35/(Sheet1!$C$11*Sheet4!P$18^2*Sheet4!$B$10^4))</f>
        <v>0.52065311598215647</v>
      </c>
      <c r="Q35">
        <f>IF($A35/(Sheet1!$C$11*Sheet4!Q$18^2*Sheet4!$B$10^4)&gt;1.4,"",$A35/(Sheet1!$C$11*Sheet4!Q$18^2*Sheet4!$B$10^4))</f>
        <v>0.45760527771869225</v>
      </c>
      <c r="R35">
        <f>IF($A35/(Sheet1!$C$11*Sheet4!R$18^2*Sheet4!$B$10^4)&gt;1.4,"",$A35/(Sheet1!$C$11*Sheet4!R$18^2*Sheet4!$B$10^4))</f>
        <v>0.40535277195842634</v>
      </c>
      <c r="S35">
        <f>IF($A35/(Sheet1!$C$11*Sheet4!S$18^2*Sheet4!$B$10^4)&gt;1.4,"",$A35/(Sheet1!$C$11*Sheet4!S$18^2*Sheet4!$B$10^4))</f>
        <v>0.36156466387649755</v>
      </c>
      <c r="T35">
        <f>IF($A35/(Sheet1!$C$11*Sheet4!T$18^2*Sheet4!$B$10^4)&gt;1.4,"",$A35/(Sheet1!$C$11*Sheet4!T$18^2*Sheet4!$B$10^4))</f>
        <v>0.32450678973957126</v>
      </c>
      <c r="U35">
        <f>IF($A35/(Sheet1!$C$11*Sheet4!U$18^2*Sheet4!$B$10^4)&gt;1.4,"",$A35/(Sheet1!$C$11*Sheet4!U$18^2*Sheet4!$B$10^4))</f>
        <v>0.29286737773996302</v>
      </c>
    </row>
    <row r="36" spans="1:22" x14ac:dyDescent="0.35">
      <c r="A36">
        <v>12000</v>
      </c>
      <c r="B36" t="str">
        <f>IF($A36/(Sheet1!$C$11*Sheet4!B$18^2*Sheet4!$B$10^4)&gt;1.4,"",$A36/(Sheet1!$C$11*Sheet4!B$18^2*Sheet4!$B$10^4))</f>
        <v/>
      </c>
      <c r="C36" t="str">
        <f>IF($A36/(Sheet1!$C$11*Sheet4!C$18^2*Sheet4!$B$10^4)&gt;1.4,"",$A36/(Sheet1!$C$11*Sheet4!C$18^2*Sheet4!$B$10^4))</f>
        <v/>
      </c>
      <c r="D36" t="str">
        <f>IF($A36/(Sheet1!$C$11*Sheet4!D$18^2*Sheet4!$B$10^4)&gt;1.4,"",$A36/(Sheet1!$C$11*Sheet4!D$18^2*Sheet4!$B$10^4))</f>
        <v/>
      </c>
      <c r="E36" t="str">
        <f>IF($A36/(Sheet1!$C$11*Sheet4!E$18^2*Sheet4!$B$10^4)&gt;1.4,"",$A36/(Sheet1!$C$11*Sheet4!E$18^2*Sheet4!$B$10^4))</f>
        <v/>
      </c>
      <c r="F36" t="str">
        <f>IF($A36/(Sheet1!$C$11*Sheet4!F$18^2*Sheet4!$B$10^4)&gt;1.4,"",$A36/(Sheet1!$C$11*Sheet4!F$18^2*Sheet4!$B$10^4))</f>
        <v/>
      </c>
      <c r="G36" t="str">
        <f>IF($A36/(Sheet1!$C$11*Sheet4!G$18^2*Sheet4!$B$10^4)&gt;1.4,"",$A36/(Sheet1!$C$11*Sheet4!G$18^2*Sheet4!$B$10^4))</f>
        <v/>
      </c>
      <c r="H36" t="str">
        <f>IF($A36/(Sheet1!$C$11*Sheet4!H$18^2*Sheet4!$B$10^4)&gt;1.4,"",$A36/(Sheet1!$C$11*Sheet4!H$18^2*Sheet4!$B$10^4))</f>
        <v/>
      </c>
      <c r="I36" t="str">
        <f>IF($A36/(Sheet1!$C$11*Sheet4!I$18^2*Sheet4!$B$10^4)&gt;1.4,"",$A36/(Sheet1!$C$11*Sheet4!I$18^2*Sheet4!$B$10^4))</f>
        <v/>
      </c>
      <c r="J36">
        <f>IF($A36/(Sheet1!$C$11*Sheet4!J$18^2*Sheet4!$B$10^4)&gt;1.4,"",$A36/(Sheet1!$C$11*Sheet4!J$18^2*Sheet4!$B$10^4))</f>
        <v>1.2396502761479915</v>
      </c>
      <c r="K36">
        <f>IF($A36/(Sheet1!$C$11*Sheet4!K$18^2*Sheet4!$B$10^4)&gt;1.4,"",$A36/(Sheet1!$C$11*Sheet4!K$18^2*Sheet4!$B$10^4))</f>
        <v>1.0041167236798731</v>
      </c>
      <c r="L36">
        <f>IF($A36/(Sheet1!$C$11*Sheet4!L$18^2*Sheet4!$B$10^4)&gt;1.4,"",$A36/(Sheet1!$C$11*Sheet4!L$18^2*Sheet4!$B$10^4))</f>
        <v>0.82984853196683739</v>
      </c>
      <c r="M36">
        <f>IF($A36/(Sheet1!$C$11*Sheet4!M$18^2*Sheet4!$B$10^4)&gt;1.4,"",$A36/(Sheet1!$C$11*Sheet4!M$18^2*Sheet4!$B$10^4))</f>
        <v>0.69730328033324529</v>
      </c>
      <c r="N36">
        <f>IF($A36/(Sheet1!$C$11*Sheet4!N$18^2*Sheet4!$B$10^4)&gt;1.4,"",$A36/(Sheet1!$C$11*Sheet4!N$18^2*Sheet4!$B$10^4))</f>
        <v>0.5941519075028836</v>
      </c>
      <c r="O36">
        <f>IF($A36/(Sheet1!$C$11*Sheet4!O$18^2*Sheet4!$B$10^4)&gt;1.4,"",$A36/(Sheet1!$C$11*Sheet4!O$18^2*Sheet4!$B$10^4))</f>
        <v>0.51230445085707821</v>
      </c>
      <c r="P36">
        <f>IF($A36/(Sheet1!$C$11*Sheet4!P$18^2*Sheet4!$B$10^4)&gt;1.4,"",$A36/(Sheet1!$C$11*Sheet4!P$18^2*Sheet4!$B$10^4))</f>
        <v>0.446274099413277</v>
      </c>
      <c r="Q36">
        <f>IF($A36/(Sheet1!$C$11*Sheet4!Q$18^2*Sheet4!$B$10^4)&gt;1.4,"",$A36/(Sheet1!$C$11*Sheet4!Q$18^2*Sheet4!$B$10^4))</f>
        <v>0.39223309518745048</v>
      </c>
      <c r="R36">
        <f>IF($A36/(Sheet1!$C$11*Sheet4!R$18^2*Sheet4!$B$10^4)&gt;1.4,"",$A36/(Sheet1!$C$11*Sheet4!R$18^2*Sheet4!$B$10^4))</f>
        <v>0.34744523310722258</v>
      </c>
      <c r="S36">
        <f>IF($A36/(Sheet1!$C$11*Sheet4!S$18^2*Sheet4!$B$10^4)&gt;1.4,"",$A36/(Sheet1!$C$11*Sheet4!S$18^2*Sheet4!$B$10^4))</f>
        <v>0.30991256903699788</v>
      </c>
      <c r="T36">
        <f>IF($A36/(Sheet1!$C$11*Sheet4!T$18^2*Sheet4!$B$10^4)&gt;1.4,"",$A36/(Sheet1!$C$11*Sheet4!T$18^2*Sheet4!$B$10^4))</f>
        <v>0.27814867691963246</v>
      </c>
      <c r="U36">
        <f>IF($A36/(Sheet1!$C$11*Sheet4!U$18^2*Sheet4!$B$10^4)&gt;1.4,"",$A36/(Sheet1!$C$11*Sheet4!U$18^2*Sheet4!$B$10^4))</f>
        <v>0.25102918091996829</v>
      </c>
    </row>
    <row r="37" spans="1:22" x14ac:dyDescent="0.35">
      <c r="A37">
        <v>10000</v>
      </c>
      <c r="B37" t="str">
        <f>IF($A37/(Sheet1!$C$11*Sheet4!B$18^2*Sheet4!$B$10^4)&gt;1.4,"",$A37/(Sheet1!$C$11*Sheet4!B$18^2*Sheet4!$B$10^4))</f>
        <v/>
      </c>
      <c r="C37" t="str">
        <f>IF($A37/(Sheet1!$C$11*Sheet4!C$18^2*Sheet4!$B$10^4)&gt;1.4,"",$A37/(Sheet1!$C$11*Sheet4!C$18^2*Sheet4!$B$10^4))</f>
        <v/>
      </c>
      <c r="D37" t="str">
        <f>IF($A37/(Sheet1!$C$11*Sheet4!D$18^2*Sheet4!$B$10^4)&gt;1.4,"",$A37/(Sheet1!$C$11*Sheet4!D$18^2*Sheet4!$B$10^4))</f>
        <v/>
      </c>
      <c r="E37" t="str">
        <f>IF($A37/(Sheet1!$C$11*Sheet4!E$18^2*Sheet4!$B$10^4)&gt;1.4,"",$A37/(Sheet1!$C$11*Sheet4!E$18^2*Sheet4!$B$10^4))</f>
        <v/>
      </c>
      <c r="F37" t="str">
        <f>IF($A37/(Sheet1!$C$11*Sheet4!F$18^2*Sheet4!$B$10^4)&gt;1.4,"",$A37/(Sheet1!$C$11*Sheet4!F$18^2*Sheet4!$B$10^4))</f>
        <v/>
      </c>
      <c r="G37" t="str">
        <f>IF($A37/(Sheet1!$C$11*Sheet4!G$18^2*Sheet4!$B$10^4)&gt;1.4,"",$A37/(Sheet1!$C$11*Sheet4!G$18^2*Sheet4!$B$10^4))</f>
        <v/>
      </c>
      <c r="H37" t="str">
        <f>IF($A37/(Sheet1!$C$11*Sheet4!H$18^2*Sheet4!$B$10^4)&gt;1.4,"",$A37/(Sheet1!$C$11*Sheet4!H$18^2*Sheet4!$B$10^4))</f>
        <v/>
      </c>
      <c r="I37">
        <f>IF($A37/(Sheet1!$C$11*Sheet4!I$18^2*Sheet4!$B$10^4)&gt;1.4,"",$A37/(Sheet1!$C$11*Sheet4!I$18^2*Sheet4!$B$10^4))</f>
        <v>1.307443650624835</v>
      </c>
      <c r="J37">
        <f>IF($A37/(Sheet1!$C$11*Sheet4!J$18^2*Sheet4!$B$10^4)&gt;1.4,"",$A37/(Sheet1!$C$11*Sheet4!J$18^2*Sheet4!$B$10^4))</f>
        <v>1.033041896789993</v>
      </c>
      <c r="K37">
        <f>IF($A37/(Sheet1!$C$11*Sheet4!K$18^2*Sheet4!$B$10^4)&gt;1.4,"",$A37/(Sheet1!$C$11*Sheet4!K$18^2*Sheet4!$B$10^4))</f>
        <v>0.83676393639989433</v>
      </c>
      <c r="L37">
        <f>IF($A37/(Sheet1!$C$11*Sheet4!L$18^2*Sheet4!$B$10^4)&gt;1.4,"",$A37/(Sheet1!$C$11*Sheet4!L$18^2*Sheet4!$B$10^4))</f>
        <v>0.69154044330569786</v>
      </c>
      <c r="M37">
        <f>IF($A37/(Sheet1!$C$11*Sheet4!M$18^2*Sheet4!$B$10^4)&gt;1.4,"",$A37/(Sheet1!$C$11*Sheet4!M$18^2*Sheet4!$B$10^4))</f>
        <v>0.58108606694437115</v>
      </c>
      <c r="N37">
        <f>IF($A37/(Sheet1!$C$11*Sheet4!N$18^2*Sheet4!$B$10^4)&gt;1.4,"",$A37/(Sheet1!$C$11*Sheet4!N$18^2*Sheet4!$B$10^4))</f>
        <v>0.4951265895857363</v>
      </c>
      <c r="O37">
        <f>IF($A37/(Sheet1!$C$11*Sheet4!O$18^2*Sheet4!$B$10^4)&gt;1.4,"",$A37/(Sheet1!$C$11*Sheet4!O$18^2*Sheet4!$B$10^4))</f>
        <v>0.42692037571423186</v>
      </c>
      <c r="P37">
        <f>IF($A37/(Sheet1!$C$11*Sheet4!P$18^2*Sheet4!$B$10^4)&gt;1.4,"",$A37/(Sheet1!$C$11*Sheet4!P$18^2*Sheet4!$B$10^4))</f>
        <v>0.37189508284439748</v>
      </c>
      <c r="Q37">
        <f>IF($A37/(Sheet1!$C$11*Sheet4!Q$18^2*Sheet4!$B$10^4)&gt;1.4,"",$A37/(Sheet1!$C$11*Sheet4!Q$18^2*Sheet4!$B$10^4))</f>
        <v>0.32686091265620876</v>
      </c>
      <c r="R37">
        <f>IF($A37/(Sheet1!$C$11*Sheet4!R$18^2*Sheet4!$B$10^4)&gt;1.4,"",$A37/(Sheet1!$C$11*Sheet4!R$18^2*Sheet4!$B$10^4))</f>
        <v>0.28953769425601883</v>
      </c>
      <c r="S37">
        <f>IF($A37/(Sheet1!$C$11*Sheet4!S$18^2*Sheet4!$B$10^4)&gt;1.4,"",$A37/(Sheet1!$C$11*Sheet4!S$18^2*Sheet4!$B$10^4))</f>
        <v>0.25826047419749826</v>
      </c>
      <c r="T37">
        <f>IF($A37/(Sheet1!$C$11*Sheet4!T$18^2*Sheet4!$B$10^4)&gt;1.4,"",$A37/(Sheet1!$C$11*Sheet4!T$18^2*Sheet4!$B$10^4))</f>
        <v>0.23179056409969373</v>
      </c>
      <c r="U37">
        <f>IF($A37/(Sheet1!$C$11*Sheet4!U$18^2*Sheet4!$B$10^4)&gt;1.4,"",$A37/(Sheet1!$C$11*Sheet4!U$18^2*Sheet4!$B$10^4))</f>
        <v>0.20919098409997358</v>
      </c>
    </row>
    <row r="38" spans="1:22" x14ac:dyDescent="0.35">
      <c r="A38">
        <v>8000</v>
      </c>
      <c r="B38" t="str">
        <f>IF($A38/(Sheet1!$C$11*Sheet4!B$18^2*Sheet4!$B$10^4)&gt;1.4,"",$A38/(Sheet1!$C$11*Sheet4!B$18^2*Sheet4!$B$10^4))</f>
        <v/>
      </c>
      <c r="C38" t="str">
        <f>IF($A38/(Sheet1!$C$11*Sheet4!C$18^2*Sheet4!$B$10^4)&gt;1.4,"",$A38/(Sheet1!$C$11*Sheet4!C$18^2*Sheet4!$B$10^4))</f>
        <v/>
      </c>
      <c r="D38" t="str">
        <f>IF($A38/(Sheet1!$C$11*Sheet4!D$18^2*Sheet4!$B$10^4)&gt;1.4,"",$A38/(Sheet1!$C$11*Sheet4!D$18^2*Sheet4!$B$10^4))</f>
        <v/>
      </c>
      <c r="E38" t="str">
        <f>IF($A38/(Sheet1!$C$11*Sheet4!E$18^2*Sheet4!$B$10^4)&gt;1.4,"",$A38/(Sheet1!$C$11*Sheet4!E$18^2*Sheet4!$B$10^4))</f>
        <v/>
      </c>
      <c r="F38" t="str">
        <f>IF($A38/(Sheet1!$C$11*Sheet4!F$18^2*Sheet4!$B$10^4)&gt;1.4,"",$A38/(Sheet1!$C$11*Sheet4!F$18^2*Sheet4!$B$10^4))</f>
        <v/>
      </c>
      <c r="G38" t="str">
        <f>IF($A38/(Sheet1!$C$11*Sheet4!G$18^2*Sheet4!$B$10^4)&gt;1.4,"",$A38/(Sheet1!$C$11*Sheet4!G$18^2*Sheet4!$B$10^4))</f>
        <v/>
      </c>
      <c r="H38">
        <f>IF($A38/(Sheet1!$C$11*Sheet4!H$18^2*Sheet4!$B$10^4)&gt;1.4,"",$A38/(Sheet1!$C$11*Sheet4!H$18^2*Sheet4!$B$10^4))</f>
        <v>1.3661452022855418</v>
      </c>
      <c r="I38">
        <f>IF($A38/(Sheet1!$C$11*Sheet4!I$18^2*Sheet4!$B$10^4)&gt;1.4,"",$A38/(Sheet1!$C$11*Sheet4!I$18^2*Sheet4!$B$10^4))</f>
        <v>1.0459549204998679</v>
      </c>
      <c r="J38">
        <f>IF($A38/(Sheet1!$C$11*Sheet4!J$18^2*Sheet4!$B$10^4)&gt;1.4,"",$A38/(Sheet1!$C$11*Sheet4!J$18^2*Sheet4!$B$10^4))</f>
        <v>0.82643351743199434</v>
      </c>
      <c r="K38">
        <f>IF($A38/(Sheet1!$C$11*Sheet4!K$18^2*Sheet4!$B$10^4)&gt;1.4,"",$A38/(Sheet1!$C$11*Sheet4!K$18^2*Sheet4!$B$10^4))</f>
        <v>0.66941114911991551</v>
      </c>
      <c r="L38">
        <f>IF($A38/(Sheet1!$C$11*Sheet4!L$18^2*Sheet4!$B$10^4)&gt;1.4,"",$A38/(Sheet1!$C$11*Sheet4!L$18^2*Sheet4!$B$10^4))</f>
        <v>0.55323235464455833</v>
      </c>
      <c r="M38">
        <f>IF($A38/(Sheet1!$C$11*Sheet4!M$18^2*Sheet4!$B$10^4)&gt;1.4,"",$A38/(Sheet1!$C$11*Sheet4!M$18^2*Sheet4!$B$10^4))</f>
        <v>0.4648688535554969</v>
      </c>
      <c r="N38">
        <f>IF($A38/(Sheet1!$C$11*Sheet4!N$18^2*Sheet4!$B$10^4)&gt;1.4,"",$A38/(Sheet1!$C$11*Sheet4!N$18^2*Sheet4!$B$10^4))</f>
        <v>0.39610127166858905</v>
      </c>
      <c r="O38">
        <f>IF($A38/(Sheet1!$C$11*Sheet4!O$18^2*Sheet4!$B$10^4)&gt;1.4,"",$A38/(Sheet1!$C$11*Sheet4!O$18^2*Sheet4!$B$10^4))</f>
        <v>0.34153630057138545</v>
      </c>
      <c r="P38">
        <f>IF($A38/(Sheet1!$C$11*Sheet4!P$18^2*Sheet4!$B$10^4)&gt;1.4,"",$A38/(Sheet1!$C$11*Sheet4!P$18^2*Sheet4!$B$10^4))</f>
        <v>0.29751606627551802</v>
      </c>
      <c r="Q38">
        <f>IF($A38/(Sheet1!$C$11*Sheet4!Q$18^2*Sheet4!$B$10^4)&gt;1.4,"",$A38/(Sheet1!$C$11*Sheet4!Q$18^2*Sheet4!$B$10^4))</f>
        <v>0.26148873012496698</v>
      </c>
      <c r="R38">
        <f>IF($A38/(Sheet1!$C$11*Sheet4!R$18^2*Sheet4!$B$10^4)&gt;1.4,"",$A38/(Sheet1!$C$11*Sheet4!R$18^2*Sheet4!$B$10^4))</f>
        <v>0.23163015540481507</v>
      </c>
      <c r="S38">
        <f>IF($A38/(Sheet1!$C$11*Sheet4!S$18^2*Sheet4!$B$10^4)&gt;1.4,"",$A38/(Sheet1!$C$11*Sheet4!S$18^2*Sheet4!$B$10^4))</f>
        <v>0.20660837935799858</v>
      </c>
      <c r="T38">
        <f>IF($A38/(Sheet1!$C$11*Sheet4!T$18^2*Sheet4!$B$10^4)&gt;1.4,"",$A38/(Sheet1!$C$11*Sheet4!T$18^2*Sheet4!$B$10^4))</f>
        <v>0.185432451279755</v>
      </c>
      <c r="U38">
        <f>IF($A38/(Sheet1!$C$11*Sheet4!U$18^2*Sheet4!$B$10^4)&gt;1.4,"",$A38/(Sheet1!$C$11*Sheet4!U$18^2*Sheet4!$B$10^4))</f>
        <v>0.16735278727997888</v>
      </c>
    </row>
    <row r="39" spans="1:22" x14ac:dyDescent="0.35">
      <c r="A39">
        <v>6000</v>
      </c>
      <c r="B39" t="str">
        <f>IF($A39/(Sheet1!$C$11*Sheet4!B$18^2*Sheet4!$B$10^4)&gt;1.4,"",$A39/(Sheet1!$C$11*Sheet4!B$18^2*Sheet4!$B$10^4))</f>
        <v/>
      </c>
      <c r="C39" t="str">
        <f>IF($A39/(Sheet1!$C$11*Sheet4!C$18^2*Sheet4!$B$10^4)&gt;1.4,"",$A39/(Sheet1!$C$11*Sheet4!C$18^2*Sheet4!$B$10^4))</f>
        <v/>
      </c>
      <c r="D39" t="str">
        <f>IF($A39/(Sheet1!$C$11*Sheet4!D$18^2*Sheet4!$B$10^4)&gt;1.4,"",$A39/(Sheet1!$C$11*Sheet4!D$18^2*Sheet4!$B$10^4))</f>
        <v/>
      </c>
      <c r="E39" t="str">
        <f>IF($A39/(Sheet1!$C$11*Sheet4!E$18^2*Sheet4!$B$10^4)&gt;1.4,"",$A39/(Sheet1!$C$11*Sheet4!E$18^2*Sheet4!$B$10^4))</f>
        <v/>
      </c>
      <c r="F39" t="str">
        <f>IF($A39/(Sheet1!$C$11*Sheet4!F$18^2*Sheet4!$B$10^4)&gt;1.4,"",$A39/(Sheet1!$C$11*Sheet4!F$18^2*Sheet4!$B$10^4))</f>
        <v/>
      </c>
      <c r="G39">
        <f>IF($A39/(Sheet1!$C$11*Sheet4!G$18^2*Sheet4!$B$10^4)&gt;1.4,"",$A39/(Sheet1!$C$11*Sheet4!G$18^2*Sheet4!$B$10^4))</f>
        <v>1.3946065606664906</v>
      </c>
      <c r="H39">
        <f>IF($A39/(Sheet1!$C$11*Sheet4!H$18^2*Sheet4!$B$10^4)&gt;1.4,"",$A39/(Sheet1!$C$11*Sheet4!H$18^2*Sheet4!$B$10^4))</f>
        <v>1.0246089017141564</v>
      </c>
      <c r="I39">
        <f>IF($A39/(Sheet1!$C$11*Sheet4!I$18^2*Sheet4!$B$10^4)&gt;1.4,"",$A39/(Sheet1!$C$11*Sheet4!I$18^2*Sheet4!$B$10^4))</f>
        <v>0.78446619037490095</v>
      </c>
      <c r="J39">
        <f>IF($A39/(Sheet1!$C$11*Sheet4!J$18^2*Sheet4!$B$10^4)&gt;1.4,"",$A39/(Sheet1!$C$11*Sheet4!J$18^2*Sheet4!$B$10^4))</f>
        <v>0.61982513807399575</v>
      </c>
      <c r="K39">
        <f>IF($A39/(Sheet1!$C$11*Sheet4!K$18^2*Sheet4!$B$10^4)&gt;1.4,"",$A39/(Sheet1!$C$11*Sheet4!K$18^2*Sheet4!$B$10^4))</f>
        <v>0.50205836183993657</v>
      </c>
      <c r="L39">
        <f>IF($A39/(Sheet1!$C$11*Sheet4!L$18^2*Sheet4!$B$10^4)&gt;1.4,"",$A39/(Sheet1!$C$11*Sheet4!L$18^2*Sheet4!$B$10^4))</f>
        <v>0.41492426598341869</v>
      </c>
      <c r="M39">
        <f>IF($A39/(Sheet1!$C$11*Sheet4!M$18^2*Sheet4!$B$10^4)&gt;1.4,"",$A39/(Sheet1!$C$11*Sheet4!M$18^2*Sheet4!$B$10^4))</f>
        <v>0.34865164016662265</v>
      </c>
      <c r="N39">
        <f>IF($A39/(Sheet1!$C$11*Sheet4!N$18^2*Sheet4!$B$10^4)&gt;1.4,"",$A39/(Sheet1!$C$11*Sheet4!N$18^2*Sheet4!$B$10^4))</f>
        <v>0.2970759537514418</v>
      </c>
      <c r="O39">
        <f>IF($A39/(Sheet1!$C$11*Sheet4!O$18^2*Sheet4!$B$10^4)&gt;1.4,"",$A39/(Sheet1!$C$11*Sheet4!O$18^2*Sheet4!$B$10^4))</f>
        <v>0.2561522254285391</v>
      </c>
      <c r="P39">
        <f>IF($A39/(Sheet1!$C$11*Sheet4!P$18^2*Sheet4!$B$10^4)&gt;1.4,"",$A39/(Sheet1!$C$11*Sheet4!P$18^2*Sheet4!$B$10^4))</f>
        <v>0.2231370497066385</v>
      </c>
      <c r="Q39">
        <f>IF($A39/(Sheet1!$C$11*Sheet4!Q$18^2*Sheet4!$B$10^4)&gt;1.4,"",$A39/(Sheet1!$C$11*Sheet4!Q$18^2*Sheet4!$B$10^4))</f>
        <v>0.19611654759372524</v>
      </c>
      <c r="R39">
        <f>IF($A39/(Sheet1!$C$11*Sheet4!R$18^2*Sheet4!$B$10^4)&gt;1.4,"",$A39/(Sheet1!$C$11*Sheet4!R$18^2*Sheet4!$B$10^4))</f>
        <v>0.17372261655361129</v>
      </c>
      <c r="S39">
        <f>IF($A39/(Sheet1!$C$11*Sheet4!S$18^2*Sheet4!$B$10^4)&gt;1.4,"",$A39/(Sheet1!$C$11*Sheet4!S$18^2*Sheet4!$B$10^4))</f>
        <v>0.15495628451849894</v>
      </c>
      <c r="T39">
        <f>IF($A39/(Sheet1!$C$11*Sheet4!T$18^2*Sheet4!$B$10^4)&gt;1.4,"",$A39/(Sheet1!$C$11*Sheet4!T$18^2*Sheet4!$B$10^4))</f>
        <v>0.13907433845981623</v>
      </c>
      <c r="U39">
        <f>IF($A39/(Sheet1!$C$11*Sheet4!U$18^2*Sheet4!$B$10^4)&gt;1.4,"",$A39/(Sheet1!$C$11*Sheet4!U$18^2*Sheet4!$B$10^4))</f>
        <v>0.12551459045998414</v>
      </c>
    </row>
    <row r="40" spans="1:22" x14ac:dyDescent="0.35">
      <c r="A40">
        <v>4000</v>
      </c>
      <c r="B40" t="str">
        <f>IF($A40/(Sheet1!$C$11*Sheet4!B$18^2*Sheet4!$B$10^4)&gt;1.4,"",$A40/(Sheet1!$C$11*Sheet4!B$18^2*Sheet4!$B$10^4))</f>
        <v/>
      </c>
      <c r="C40" t="str">
        <f>IF($A40/(Sheet1!$C$11*Sheet4!C$18^2*Sheet4!$B$10^4)&gt;1.4,"",$A40/(Sheet1!$C$11*Sheet4!C$18^2*Sheet4!$B$10^4))</f>
        <v/>
      </c>
      <c r="D40" t="str">
        <f>IF($A40/(Sheet1!$C$11*Sheet4!D$18^2*Sheet4!$B$10^4)&gt;1.4,"",$A40/(Sheet1!$C$11*Sheet4!D$18^2*Sheet4!$B$10^4))</f>
        <v/>
      </c>
      <c r="E40" t="str">
        <f>IF($A40/(Sheet1!$C$11*Sheet4!E$18^2*Sheet4!$B$10^4)&gt;1.4,"",$A40/(Sheet1!$C$11*Sheet4!E$18^2*Sheet4!$B$10^4))</f>
        <v/>
      </c>
      <c r="F40">
        <f>IF($A40/(Sheet1!$C$11*Sheet4!F$18^2*Sheet4!$B$10^4)&gt;1.4,"",$A40/(Sheet1!$C$11*Sheet4!F$18^2*Sheet4!$B$10^4))</f>
        <v>1.338822298239831</v>
      </c>
      <c r="G40">
        <f>IF($A40/(Sheet1!$C$11*Sheet4!G$18^2*Sheet4!$B$10^4)&gt;1.4,"",$A40/(Sheet1!$C$11*Sheet4!G$18^2*Sheet4!$B$10^4))</f>
        <v>0.92973770711099379</v>
      </c>
      <c r="H40">
        <f>IF($A40/(Sheet1!$C$11*Sheet4!H$18^2*Sheet4!$B$10^4)&gt;1.4,"",$A40/(Sheet1!$C$11*Sheet4!H$18^2*Sheet4!$B$10^4))</f>
        <v>0.68307260114277091</v>
      </c>
      <c r="I40">
        <f>IF($A40/(Sheet1!$C$11*Sheet4!I$18^2*Sheet4!$B$10^4)&gt;1.4,"",$A40/(Sheet1!$C$11*Sheet4!I$18^2*Sheet4!$B$10^4))</f>
        <v>0.52297746024993397</v>
      </c>
      <c r="J40">
        <f>IF($A40/(Sheet1!$C$11*Sheet4!J$18^2*Sheet4!$B$10^4)&gt;1.4,"",$A40/(Sheet1!$C$11*Sheet4!J$18^2*Sheet4!$B$10^4))</f>
        <v>0.41321675871599717</v>
      </c>
      <c r="K40">
        <f>IF($A40/(Sheet1!$C$11*Sheet4!K$18^2*Sheet4!$B$10^4)&gt;1.4,"",$A40/(Sheet1!$C$11*Sheet4!K$18^2*Sheet4!$B$10^4))</f>
        <v>0.33470557455995775</v>
      </c>
      <c r="L40">
        <f>IF($A40/(Sheet1!$C$11*Sheet4!L$18^2*Sheet4!$B$10^4)&gt;1.4,"",$A40/(Sheet1!$C$11*Sheet4!L$18^2*Sheet4!$B$10^4))</f>
        <v>0.27661617732227917</v>
      </c>
      <c r="M40">
        <f>IF($A40/(Sheet1!$C$11*Sheet4!M$18^2*Sheet4!$B$10^4)&gt;1.4,"",$A40/(Sheet1!$C$11*Sheet4!M$18^2*Sheet4!$B$10^4))</f>
        <v>0.23243442677774845</v>
      </c>
      <c r="N40">
        <f>IF($A40/(Sheet1!$C$11*Sheet4!N$18^2*Sheet4!$B$10^4)&gt;1.4,"",$A40/(Sheet1!$C$11*Sheet4!N$18^2*Sheet4!$B$10^4))</f>
        <v>0.19805063583429453</v>
      </c>
      <c r="O40">
        <f>IF($A40/(Sheet1!$C$11*Sheet4!O$18^2*Sheet4!$B$10^4)&gt;1.4,"",$A40/(Sheet1!$C$11*Sheet4!O$18^2*Sheet4!$B$10^4))</f>
        <v>0.17076815028569273</v>
      </c>
      <c r="P40">
        <f>IF($A40/(Sheet1!$C$11*Sheet4!P$18^2*Sheet4!$B$10^4)&gt;1.4,"",$A40/(Sheet1!$C$11*Sheet4!P$18^2*Sheet4!$B$10^4))</f>
        <v>0.14875803313775901</v>
      </c>
      <c r="Q40">
        <f>IF($A40/(Sheet1!$C$11*Sheet4!Q$18^2*Sheet4!$B$10^4)&gt;1.4,"",$A40/(Sheet1!$C$11*Sheet4!Q$18^2*Sheet4!$B$10^4))</f>
        <v>0.13074436506248349</v>
      </c>
      <c r="R40">
        <f>IF($A40/(Sheet1!$C$11*Sheet4!R$18^2*Sheet4!$B$10^4)&gt;1.4,"",$A40/(Sheet1!$C$11*Sheet4!R$18^2*Sheet4!$B$10^4))</f>
        <v>0.11581507770240754</v>
      </c>
      <c r="S40">
        <f>IF($A40/(Sheet1!$C$11*Sheet4!S$18^2*Sheet4!$B$10^4)&gt;1.4,"",$A40/(Sheet1!$C$11*Sheet4!S$18^2*Sheet4!$B$10^4))</f>
        <v>0.10330418967899929</v>
      </c>
      <c r="T40">
        <f>IF($A40/(Sheet1!$C$11*Sheet4!T$18^2*Sheet4!$B$10^4)&gt;1.4,"",$A40/(Sheet1!$C$11*Sheet4!T$18^2*Sheet4!$B$10^4))</f>
        <v>9.2716225639877498E-2</v>
      </c>
      <c r="U40">
        <f>IF($A40/(Sheet1!$C$11*Sheet4!U$18^2*Sheet4!$B$10^4)&gt;1.4,"",$A40/(Sheet1!$C$11*Sheet4!U$18^2*Sheet4!$B$10^4))</f>
        <v>8.3676393639989438E-2</v>
      </c>
    </row>
    <row r="41" spans="1:22" x14ac:dyDescent="0.35">
      <c r="A41">
        <v>2000</v>
      </c>
      <c r="B41" t="str">
        <f>IF($A41/(Sheet1!$C$11*Sheet4!B$18^2*Sheet4!$B$10^4)&gt;1.4,"",$A41/(Sheet1!$C$11*Sheet4!B$18^2*Sheet4!$B$10^4))</f>
        <v/>
      </c>
      <c r="C41" t="str">
        <f>IF($A41/(Sheet1!$C$11*Sheet4!C$18^2*Sheet4!$B$10^4)&gt;1.4,"",$A41/(Sheet1!$C$11*Sheet4!C$18^2*Sheet4!$B$10^4))</f>
        <v/>
      </c>
      <c r="D41" t="str">
        <f>IF($A41/(Sheet1!$C$11*Sheet4!D$18^2*Sheet4!$B$10^4)&gt;1.4,"",$A41/(Sheet1!$C$11*Sheet4!D$18^2*Sheet4!$B$10^4))</f>
        <v/>
      </c>
      <c r="E41">
        <f>IF($A41/(Sheet1!$C$11*Sheet4!E$18^2*Sheet4!$B$10^4)&gt;1.4,"",$A41/(Sheet1!$C$11*Sheet4!E$18^2*Sheet4!$B$10^4))</f>
        <v>1.0459549204998679</v>
      </c>
      <c r="F41">
        <f>IF($A41/(Sheet1!$C$11*Sheet4!F$18^2*Sheet4!$B$10^4)&gt;1.4,"",$A41/(Sheet1!$C$11*Sheet4!F$18^2*Sheet4!$B$10^4))</f>
        <v>0.66941114911991551</v>
      </c>
      <c r="G41">
        <f>IF($A41/(Sheet1!$C$11*Sheet4!G$18^2*Sheet4!$B$10^4)&gt;1.4,"",$A41/(Sheet1!$C$11*Sheet4!G$18^2*Sheet4!$B$10^4))</f>
        <v>0.4648688535554969</v>
      </c>
      <c r="H41">
        <f>IF($A41/(Sheet1!$C$11*Sheet4!H$18^2*Sheet4!$B$10^4)&gt;1.4,"",$A41/(Sheet1!$C$11*Sheet4!H$18^2*Sheet4!$B$10^4))</f>
        <v>0.34153630057138545</v>
      </c>
      <c r="I41">
        <f>IF($A41/(Sheet1!$C$11*Sheet4!I$18^2*Sheet4!$B$10^4)&gt;1.4,"",$A41/(Sheet1!$C$11*Sheet4!I$18^2*Sheet4!$B$10^4))</f>
        <v>0.26148873012496698</v>
      </c>
      <c r="J41">
        <f>IF($A41/(Sheet1!$C$11*Sheet4!J$18^2*Sheet4!$B$10^4)&gt;1.4,"",$A41/(Sheet1!$C$11*Sheet4!J$18^2*Sheet4!$B$10^4))</f>
        <v>0.20660837935799858</v>
      </c>
      <c r="K41">
        <f>IF($A41/(Sheet1!$C$11*Sheet4!K$18^2*Sheet4!$B$10^4)&gt;1.4,"",$A41/(Sheet1!$C$11*Sheet4!K$18^2*Sheet4!$B$10^4))</f>
        <v>0.16735278727997888</v>
      </c>
      <c r="L41">
        <f>IF($A41/(Sheet1!$C$11*Sheet4!L$18^2*Sheet4!$B$10^4)&gt;1.4,"",$A41/(Sheet1!$C$11*Sheet4!L$18^2*Sheet4!$B$10^4))</f>
        <v>0.13830808866113958</v>
      </c>
      <c r="M41">
        <f>IF($A41/(Sheet1!$C$11*Sheet4!M$18^2*Sheet4!$B$10^4)&gt;1.4,"",$A41/(Sheet1!$C$11*Sheet4!M$18^2*Sheet4!$B$10^4))</f>
        <v>0.11621721338887422</v>
      </c>
      <c r="N41">
        <f>IF($A41/(Sheet1!$C$11*Sheet4!N$18^2*Sheet4!$B$10^4)&gt;1.4,"",$A41/(Sheet1!$C$11*Sheet4!N$18^2*Sheet4!$B$10^4))</f>
        <v>9.9025317917147263E-2</v>
      </c>
      <c r="O41">
        <f>IF($A41/(Sheet1!$C$11*Sheet4!O$18^2*Sheet4!$B$10^4)&gt;1.4,"",$A41/(Sheet1!$C$11*Sheet4!O$18^2*Sheet4!$B$10^4))</f>
        <v>8.5384075142846363E-2</v>
      </c>
      <c r="P41">
        <f>IF($A41/(Sheet1!$C$11*Sheet4!P$18^2*Sheet4!$B$10^4)&gt;1.4,"",$A41/(Sheet1!$C$11*Sheet4!P$18^2*Sheet4!$B$10^4))</f>
        <v>7.4379016568879505E-2</v>
      </c>
      <c r="Q41">
        <f>IF($A41/(Sheet1!$C$11*Sheet4!Q$18^2*Sheet4!$B$10^4)&gt;1.4,"",$A41/(Sheet1!$C$11*Sheet4!Q$18^2*Sheet4!$B$10^4))</f>
        <v>6.5372182531241746E-2</v>
      </c>
      <c r="R41">
        <f>IF($A41/(Sheet1!$C$11*Sheet4!R$18^2*Sheet4!$B$10^4)&gt;1.4,"",$A41/(Sheet1!$C$11*Sheet4!R$18^2*Sheet4!$B$10^4))</f>
        <v>5.7907538851203769E-2</v>
      </c>
      <c r="S41">
        <f>IF($A41/(Sheet1!$C$11*Sheet4!S$18^2*Sheet4!$B$10^4)&gt;1.4,"",$A41/(Sheet1!$C$11*Sheet4!S$18^2*Sheet4!$B$10^4))</f>
        <v>5.1652094839499646E-2</v>
      </c>
      <c r="T41">
        <f>IF($A41/(Sheet1!$C$11*Sheet4!T$18^2*Sheet4!$B$10^4)&gt;1.4,"",$A41/(Sheet1!$C$11*Sheet4!T$18^2*Sheet4!$B$10^4))</f>
        <v>4.6358112819938749E-2</v>
      </c>
      <c r="U41">
        <f>IF($A41/(Sheet1!$C$11*Sheet4!U$18^2*Sheet4!$B$10^4)&gt;1.4,"",$A41/(Sheet1!$C$11*Sheet4!U$18^2*Sheet4!$B$10^4))</f>
        <v>4.1838196819994719E-2</v>
      </c>
    </row>
    <row r="43" spans="1:22" x14ac:dyDescent="0.35">
      <c r="B43" t="s">
        <v>107</v>
      </c>
      <c r="C43" t="str">
        <f>IF(Sheet4!B19="","",($B$11*Sheet1!$C$11*Sheet4!$B$10^5*Sheet4!B19^3))</f>
        <v/>
      </c>
      <c r="D43" t="str">
        <f>IF(Sheet4!C19="","",($B$11*Sheet1!$C$11*Sheet4!$B$10^5*Sheet4!C19^3))</f>
        <v/>
      </c>
      <c r="E43" t="str">
        <f>IF(Sheet4!D19="","",($B$11*Sheet1!$C$11*Sheet4!$B$10^5*Sheet4!D19^3))</f>
        <v/>
      </c>
      <c r="F43" s="14" t="str">
        <f>IF(Sheet4!E19="","",($B$11*Sheet1!$C$11*Sheet4!$B$10^5*Sheet4!E19^3))</f>
        <v/>
      </c>
      <c r="G43" s="14" t="str">
        <f>IF(Sheet4!F19="","",($B$11*Sheet1!$C$11*Sheet4!$B$10^5*Sheet4!F19^3))</f>
        <v/>
      </c>
      <c r="H43" s="14" t="str">
        <f>IF(Sheet4!G19="","",($B$11*Sheet1!$C$11*Sheet4!$B$10^5*Sheet4!G19^3))</f>
        <v/>
      </c>
      <c r="I43" s="14" t="str">
        <f>IF(Sheet4!H19="","",($B$11*Sheet1!$C$11*Sheet4!$B$10^5*Sheet4!H19^3))</f>
        <v/>
      </c>
      <c r="J43" s="14" t="str">
        <f>IF(Sheet4!I19="","",($B$11*Sheet1!$C$11*Sheet4!$B$10^5*Sheet4!I19^3))</f>
        <v/>
      </c>
      <c r="K43" s="14" t="str">
        <f>IF(Sheet4!J19="","",($B$11*Sheet1!$C$11*Sheet4!$B$10^5*Sheet4!J19^3))</f>
        <v/>
      </c>
      <c r="L43" s="14" t="str">
        <f>IF(Sheet4!K19="","",($B$11*Sheet1!$C$11*Sheet4!$B$10^5*Sheet4!K19^3))</f>
        <v/>
      </c>
      <c r="M43" s="14" t="str">
        <f>IF(Sheet4!L19="","",($B$11*Sheet1!$C$11*Sheet4!$B$10^5*Sheet4!L19^3))</f>
        <v/>
      </c>
      <c r="N43" s="14" t="str">
        <f>IF(Sheet4!M19="","",($B$11*Sheet1!$C$11*Sheet4!$B$10^5*Sheet4!M19^3))</f>
        <v/>
      </c>
      <c r="O43" s="14" t="str">
        <f>IF(Sheet4!N19="","",($B$11*Sheet1!$C$11*Sheet4!$B$10^5*Sheet4!N19^3))</f>
        <v/>
      </c>
      <c r="P43" s="14" t="str">
        <f>IF(Sheet4!O19="","",($B$11*Sheet1!$C$11*Sheet4!$B$10^5*Sheet4!O19^3))</f>
        <v/>
      </c>
      <c r="Q43" s="14" t="str">
        <f>IF(Sheet4!P19="","",($B$11*Sheet1!$C$11*Sheet4!$B$10^5*Sheet4!P19^3))</f>
        <v/>
      </c>
      <c r="R43" s="14" t="str">
        <f>IF(Sheet4!Q19="","",($B$11*Sheet1!$C$11*Sheet4!$B$10^5*Sheet4!Q19^3))</f>
        <v/>
      </c>
      <c r="S43" s="14">
        <f>IF(Sheet4!R19="","",($B$11*Sheet1!$C$11*Sheet4!$B$10^5*Sheet4!R19^3))</f>
        <v>296.90724947586784</v>
      </c>
      <c r="T43" s="14">
        <f>IF(Sheet4!S19="","",($B$11*Sheet1!$C$11*Sheet4!$B$10^5*Sheet4!S19^3))</f>
        <v>210.70716283721907</v>
      </c>
      <c r="U43" s="14">
        <f>IF(Sheet4!T19="","",($B$11*Sheet1!$C$11*Sheet4!$B$10^5*Sheet4!T19^3))</f>
        <v>152.33255427449589</v>
      </c>
      <c r="V43" s="14"/>
    </row>
    <row r="44" spans="1:22" x14ac:dyDescent="0.35">
      <c r="C44" t="str">
        <f>IF(Sheet4!B20="","",($B$11*Sheet1!$C$11*Sheet4!$B$10^5*Sheet4!B20^3))</f>
        <v/>
      </c>
      <c r="D44" t="str">
        <f>IF(Sheet4!C20="","",($B$11*Sheet1!$C$11*Sheet4!$B$10^5*Sheet4!C20^3))</f>
        <v/>
      </c>
      <c r="E44" t="str">
        <f>IF(Sheet4!D20="","",($B$11*Sheet1!$C$11*Sheet4!$B$10^5*Sheet4!D20^3))</f>
        <v/>
      </c>
      <c r="F44" s="14" t="str">
        <f>IF(Sheet4!E20="","",($B$11*Sheet1!$C$11*Sheet4!$B$10^5*Sheet4!E20^3))</f>
        <v/>
      </c>
      <c r="G44" s="14" t="str">
        <f>IF(Sheet4!F20="","",($B$11*Sheet1!$C$11*Sheet4!$B$10^5*Sheet4!F20^3))</f>
        <v/>
      </c>
      <c r="H44" s="14" t="str">
        <f>IF(Sheet4!G20="","",($B$11*Sheet1!$C$11*Sheet4!$B$10^5*Sheet4!G20^3))</f>
        <v/>
      </c>
      <c r="I44" s="14" t="str">
        <f>IF(Sheet4!H20="","",($B$11*Sheet1!$C$11*Sheet4!$B$10^5*Sheet4!H20^3))</f>
        <v/>
      </c>
      <c r="J44" s="14" t="str">
        <f>IF(Sheet4!I20="","",($B$11*Sheet1!$C$11*Sheet4!$B$10^5*Sheet4!I20^3))</f>
        <v/>
      </c>
      <c r="K44" s="14" t="str">
        <f>IF(Sheet4!J20="","",($B$11*Sheet1!$C$11*Sheet4!$B$10^5*Sheet4!J20^3))</f>
        <v/>
      </c>
      <c r="L44" s="14" t="str">
        <f>IF(Sheet4!K20="","",($B$11*Sheet1!$C$11*Sheet4!$B$10^5*Sheet4!K20^3))</f>
        <v/>
      </c>
      <c r="M44" s="14" t="str">
        <f>IF(Sheet4!L20="","",($B$11*Sheet1!$C$11*Sheet4!$B$10^5*Sheet4!L20^3))</f>
        <v/>
      </c>
      <c r="N44" s="14" t="str">
        <f>IF(Sheet4!M20="","",($B$11*Sheet1!$C$11*Sheet4!$B$10^5*Sheet4!M20^3))</f>
        <v/>
      </c>
      <c r="O44" s="14" t="str">
        <f>IF(Sheet4!N20="","",($B$11*Sheet1!$C$11*Sheet4!$B$10^5*Sheet4!N20^3))</f>
        <v/>
      </c>
      <c r="P44" s="14" t="str">
        <f>IF(Sheet4!O20="","",($B$11*Sheet1!$C$11*Sheet4!$B$10^5*Sheet4!O20^3))</f>
        <v/>
      </c>
      <c r="Q44" s="14" t="str">
        <f>IF(Sheet4!P20="","",($B$11*Sheet1!$C$11*Sheet4!$B$10^5*Sheet4!P20^3))</f>
        <v/>
      </c>
      <c r="R44" s="14" t="str">
        <f>IF(Sheet4!Q20="","",($B$11*Sheet1!$C$11*Sheet4!$B$10^5*Sheet4!Q20^3))</f>
        <v/>
      </c>
      <c r="S44" s="14">
        <f>IF(Sheet4!R20="","",($B$11*Sheet1!$C$11*Sheet4!$B$10^5*Sheet4!R20^3))</f>
        <v>259.83959829202286</v>
      </c>
      <c r="T44" s="14">
        <f>IF(Sheet4!S20="","",($B$11*Sheet1!$C$11*Sheet4!$B$10^5*Sheet4!S20^3))</f>
        <v>184.40123858722026</v>
      </c>
      <c r="U44" s="14">
        <f>IF(Sheet4!T20="","",($B$11*Sheet1!$C$11*Sheet4!$B$10^5*Sheet4!T20^3))</f>
        <v>133.31446025436276</v>
      </c>
      <c r="V44" s="14"/>
    </row>
    <row r="45" spans="1:22" x14ac:dyDescent="0.35">
      <c r="C45" t="str">
        <f>IF(Sheet4!B21="","",($B$11*Sheet1!$C$11*Sheet4!$B$10^5*Sheet4!B21^3))</f>
        <v/>
      </c>
      <c r="D45" t="str">
        <f>IF(Sheet4!C21="","",($B$11*Sheet1!$C$11*Sheet4!$B$10^5*Sheet4!C21^3))</f>
        <v/>
      </c>
      <c r="E45" t="str">
        <f>IF(Sheet4!D21="","",($B$11*Sheet1!$C$11*Sheet4!$B$10^5*Sheet4!D21^3))</f>
        <v/>
      </c>
      <c r="F45" s="14" t="str">
        <f>IF(Sheet4!E21="","",($B$11*Sheet1!$C$11*Sheet4!$B$10^5*Sheet4!E21^3))</f>
        <v/>
      </c>
      <c r="G45" s="14" t="str">
        <f>IF(Sheet4!F21="","",($B$11*Sheet1!$C$11*Sheet4!$B$10^5*Sheet4!F21^3))</f>
        <v/>
      </c>
      <c r="H45" s="14" t="str">
        <f>IF(Sheet4!G21="","",($B$11*Sheet1!$C$11*Sheet4!$B$10^5*Sheet4!G21^3))</f>
        <v/>
      </c>
      <c r="I45" s="14" t="str">
        <f>IF(Sheet4!H21="","",($B$11*Sheet1!$C$11*Sheet4!$B$10^5*Sheet4!H21^3))</f>
        <v/>
      </c>
      <c r="J45" s="14" t="str">
        <f>IF(Sheet4!I21="","",($B$11*Sheet1!$C$11*Sheet4!$B$10^5*Sheet4!I21^3))</f>
        <v/>
      </c>
      <c r="K45" s="14" t="str">
        <f>IF(Sheet4!J21="","",($B$11*Sheet1!$C$11*Sheet4!$B$10^5*Sheet4!J21^3))</f>
        <v/>
      </c>
      <c r="L45" s="14" t="str">
        <f>IF(Sheet4!K21="","",($B$11*Sheet1!$C$11*Sheet4!$B$10^5*Sheet4!K21^3))</f>
        <v/>
      </c>
      <c r="M45" s="14" t="str">
        <f>IF(Sheet4!L21="","",($B$11*Sheet1!$C$11*Sheet4!$B$10^5*Sheet4!L21^3))</f>
        <v/>
      </c>
      <c r="N45" s="14" t="str">
        <f>IF(Sheet4!M21="","",($B$11*Sheet1!$C$11*Sheet4!$B$10^5*Sheet4!M21^3))</f>
        <v/>
      </c>
      <c r="O45" s="14" t="str">
        <f>IF(Sheet4!N21="","",($B$11*Sheet1!$C$11*Sheet4!$B$10^5*Sheet4!N21^3))</f>
        <v/>
      </c>
      <c r="P45" s="14" t="str">
        <f>IF(Sheet4!O21="","",($B$11*Sheet1!$C$11*Sheet4!$B$10^5*Sheet4!O21^3))</f>
        <v/>
      </c>
      <c r="Q45" s="14" t="str">
        <f>IF(Sheet4!P21="","",($B$11*Sheet1!$C$11*Sheet4!$B$10^5*Sheet4!P21^3))</f>
        <v/>
      </c>
      <c r="R45" s="14">
        <f>IF(Sheet4!Q21="","",($B$11*Sheet1!$C$11*Sheet4!$B$10^5*Sheet4!Q21^3))</f>
        <v>325.13880874706967</v>
      </c>
      <c r="S45" s="14">
        <f>IF(Sheet4!R21="","",($B$11*Sheet1!$C$11*Sheet4!$B$10^5*Sheet4!R21^3))</f>
        <v>225.99309915312014</v>
      </c>
      <c r="T45" s="14">
        <f>IF(Sheet4!S21="","",($B$11*Sheet1!$C$11*Sheet4!$B$10^5*Sheet4!S21^3))</f>
        <v>160.38128010483166</v>
      </c>
      <c r="U45" s="14">
        <f>IF(Sheet4!T21="","",($B$11*Sheet1!$C$11*Sheet4!$B$10^5*Sheet4!T21^3))</f>
        <v>115.94902483242431</v>
      </c>
      <c r="V45" s="14"/>
    </row>
    <row r="46" spans="1:22" x14ac:dyDescent="0.35">
      <c r="C46" t="str">
        <f>IF(Sheet4!B22="","",($B$11*Sheet1!$C$11*Sheet4!$B$10^5*Sheet4!B22^3))</f>
        <v/>
      </c>
      <c r="D46" t="str">
        <f>IF(Sheet4!C22="","",($B$11*Sheet1!$C$11*Sheet4!$B$10^5*Sheet4!C22^3))</f>
        <v/>
      </c>
      <c r="E46" t="str">
        <f>IF(Sheet4!D22="","",($B$11*Sheet1!$C$11*Sheet4!$B$10^5*Sheet4!D22^3))</f>
        <v/>
      </c>
      <c r="F46" s="14" t="str">
        <f>IF(Sheet4!E22="","",($B$11*Sheet1!$C$11*Sheet4!$B$10^5*Sheet4!E22^3))</f>
        <v/>
      </c>
      <c r="G46" s="14" t="str">
        <f>IF(Sheet4!F22="","",($B$11*Sheet1!$C$11*Sheet4!$B$10^5*Sheet4!F22^3))</f>
        <v/>
      </c>
      <c r="H46" s="14" t="str">
        <f>IF(Sheet4!G22="","",($B$11*Sheet1!$C$11*Sheet4!$B$10^5*Sheet4!G22^3))</f>
        <v/>
      </c>
      <c r="I46" s="14" t="str">
        <f>IF(Sheet4!H22="","",($B$11*Sheet1!$C$11*Sheet4!$B$10^5*Sheet4!H22^3))</f>
        <v/>
      </c>
      <c r="J46" s="14" t="str">
        <f>IF(Sheet4!I22="","",($B$11*Sheet1!$C$11*Sheet4!$B$10^5*Sheet4!I22^3))</f>
        <v/>
      </c>
      <c r="K46" s="14" t="str">
        <f>IF(Sheet4!J22="","",($B$11*Sheet1!$C$11*Sheet4!$B$10^5*Sheet4!J22^3))</f>
        <v/>
      </c>
      <c r="L46" s="14" t="str">
        <f>IF(Sheet4!K22="","",($B$11*Sheet1!$C$11*Sheet4!$B$10^5*Sheet4!K22^3))</f>
        <v/>
      </c>
      <c r="M46" s="14" t="str">
        <f>IF(Sheet4!L22="","",($B$11*Sheet1!$C$11*Sheet4!$B$10^5*Sheet4!L22^3))</f>
        <v/>
      </c>
      <c r="N46" s="14" t="str">
        <f>IF(Sheet4!M22="","",($B$11*Sheet1!$C$11*Sheet4!$B$10^5*Sheet4!M22^3))</f>
        <v/>
      </c>
      <c r="O46" s="14" t="str">
        <f>IF(Sheet4!N22="","",($B$11*Sheet1!$C$11*Sheet4!$B$10^5*Sheet4!N22^3))</f>
        <v/>
      </c>
      <c r="P46" s="14" t="str">
        <f>IF(Sheet4!O22="","",($B$11*Sheet1!$C$11*Sheet4!$B$10^5*Sheet4!O22^3))</f>
        <v/>
      </c>
      <c r="Q46" s="14" t="str">
        <f>IF(Sheet4!P22="","",($B$11*Sheet1!$C$11*Sheet4!$B$10^5*Sheet4!P22^3))</f>
        <v/>
      </c>
      <c r="R46" s="14">
        <f>IF(Sheet4!Q22="","",($B$11*Sheet1!$C$11*Sheet4!$B$10^5*Sheet4!Q22^3))</f>
        <v>280.86712773745359</v>
      </c>
      <c r="S46" s="14">
        <f>IF(Sheet4!R22="","",($B$11*Sheet1!$C$11*Sheet4!$B$10^5*Sheet4!R22^3))</f>
        <v>195.22133605711704</v>
      </c>
      <c r="T46" s="14">
        <f>IF(Sheet4!S22="","",($B$11*Sheet1!$C$11*Sheet4!$B$10^5*Sheet4!S22^3))</f>
        <v>138.54337985516173</v>
      </c>
      <c r="U46" s="14">
        <f>IF(Sheet4!T22="","",($B$11*Sheet1!$C$11*Sheet4!$B$10^5*Sheet4!T22^3))</f>
        <v>100.16112716330787</v>
      </c>
      <c r="V46" s="14"/>
    </row>
    <row r="47" spans="1:22" x14ac:dyDescent="0.35">
      <c r="C47" t="str">
        <f>IF(Sheet4!B23="","",($B$11*Sheet1!$C$11*Sheet4!$B$10^5*Sheet4!B23^3))</f>
        <v/>
      </c>
      <c r="D47" t="str">
        <f>IF(Sheet4!C23="","",($B$11*Sheet1!$C$11*Sheet4!$B$10^5*Sheet4!C23^3))</f>
        <v/>
      </c>
      <c r="E47" t="str">
        <f>IF(Sheet4!D23="","",($B$11*Sheet1!$C$11*Sheet4!$B$10^5*Sheet4!D23^3))</f>
        <v/>
      </c>
      <c r="F47" s="14" t="str">
        <f>IF(Sheet4!E23="","",($B$11*Sheet1!$C$11*Sheet4!$B$10^5*Sheet4!E23^3))</f>
        <v/>
      </c>
      <c r="G47" s="14" t="str">
        <f>IF(Sheet4!F23="","",($B$11*Sheet1!$C$11*Sheet4!$B$10^5*Sheet4!F23^3))</f>
        <v/>
      </c>
      <c r="H47" s="14" t="str">
        <f>IF(Sheet4!G23="","",($B$11*Sheet1!$C$11*Sheet4!$B$10^5*Sheet4!G23^3))</f>
        <v/>
      </c>
      <c r="I47" s="14" t="str">
        <f>IF(Sheet4!H23="","",($B$11*Sheet1!$C$11*Sheet4!$B$10^5*Sheet4!H23^3))</f>
        <v/>
      </c>
      <c r="J47" s="14" t="str">
        <f>IF(Sheet4!I23="","",($B$11*Sheet1!$C$11*Sheet4!$B$10^5*Sheet4!I23^3))</f>
        <v/>
      </c>
      <c r="K47" s="14" t="str">
        <f>IF(Sheet4!J23="","",($B$11*Sheet1!$C$11*Sheet4!$B$10^5*Sheet4!J23^3))</f>
        <v/>
      </c>
      <c r="L47" s="14" t="str">
        <f>IF(Sheet4!K23="","",($B$11*Sheet1!$C$11*Sheet4!$B$10^5*Sheet4!K23^3))</f>
        <v/>
      </c>
      <c r="M47" s="14" t="str">
        <f>IF(Sheet4!L23="","",($B$11*Sheet1!$C$11*Sheet4!$B$10^5*Sheet4!L23^3))</f>
        <v/>
      </c>
      <c r="N47" s="14" t="str">
        <f>IF(Sheet4!M23="","",($B$11*Sheet1!$C$11*Sheet4!$B$10^5*Sheet4!M23^3))</f>
        <v/>
      </c>
      <c r="O47" s="14" t="str">
        <f>IF(Sheet4!N23="","",($B$11*Sheet1!$C$11*Sheet4!$B$10^5*Sheet4!N23^3))</f>
        <v/>
      </c>
      <c r="P47" s="14" t="str">
        <f>IF(Sheet4!O23="","",($B$11*Sheet1!$C$11*Sheet4!$B$10^5*Sheet4!O23^3))</f>
        <v/>
      </c>
      <c r="Q47" s="14" t="str">
        <f>IF(Sheet4!P23="","",($B$11*Sheet1!$C$11*Sheet4!$B$10^5*Sheet4!P23^3))</f>
        <v/>
      </c>
      <c r="R47" s="14">
        <f>IF(Sheet4!Q23="","",($B$11*Sheet1!$C$11*Sheet4!$B$10^5*Sheet4!Q23^3))</f>
        <v>240.80845364389921</v>
      </c>
      <c r="S47" s="14">
        <f>IF(Sheet4!R23="","",($B$11*Sheet1!$C$11*Sheet4!$B$10^5*Sheet4!R23^3))</f>
        <v>167.37789300197073</v>
      </c>
      <c r="T47" s="14">
        <f>IF(Sheet4!S23="","",($B$11*Sheet1!$C$11*Sheet4!$B$10^5*Sheet4!S23^3))</f>
        <v>118.7836303033193</v>
      </c>
      <c r="U47" s="14">
        <f>IF(Sheet4!T23="","",($B$11*Sheet1!$C$11*Sheet4!$B$10^5*Sheet4!T23^3))</f>
        <v>85.875646401641092</v>
      </c>
      <c r="V47" s="14"/>
    </row>
    <row r="48" spans="1:22" x14ac:dyDescent="0.35">
      <c r="C48" t="str">
        <f>IF(Sheet4!B24="","",($B$11*Sheet1!$C$11*Sheet4!$B$10^5*Sheet4!B24^3))</f>
        <v/>
      </c>
      <c r="D48" t="str">
        <f>IF(Sheet4!C24="","",($B$11*Sheet1!$C$11*Sheet4!$B$10^5*Sheet4!C24^3))</f>
        <v/>
      </c>
      <c r="E48" t="str">
        <f>IF(Sheet4!D24="","",($B$11*Sheet1!$C$11*Sheet4!$B$10^5*Sheet4!D24^3))</f>
        <v/>
      </c>
      <c r="F48" s="14" t="str">
        <f>IF(Sheet4!E24="","",($B$11*Sheet1!$C$11*Sheet4!$B$10^5*Sheet4!E24^3))</f>
        <v/>
      </c>
      <c r="G48" s="14" t="str">
        <f>IF(Sheet4!F24="","",($B$11*Sheet1!$C$11*Sheet4!$B$10^5*Sheet4!F24^3))</f>
        <v/>
      </c>
      <c r="H48" s="14" t="str">
        <f>IF(Sheet4!G24="","",($B$11*Sheet1!$C$11*Sheet4!$B$10^5*Sheet4!G24^3))</f>
        <v/>
      </c>
      <c r="I48" s="14" t="str">
        <f>IF(Sheet4!H24="","",($B$11*Sheet1!$C$11*Sheet4!$B$10^5*Sheet4!H24^3))</f>
        <v/>
      </c>
      <c r="J48" s="14" t="str">
        <f>IF(Sheet4!I24="","",($B$11*Sheet1!$C$11*Sheet4!$B$10^5*Sheet4!I24^3))</f>
        <v/>
      </c>
      <c r="K48" s="14" t="str">
        <f>IF(Sheet4!J24="","",($B$11*Sheet1!$C$11*Sheet4!$B$10^5*Sheet4!J24^3))</f>
        <v/>
      </c>
      <c r="L48" s="14" t="str">
        <f>IF(Sheet4!K24="","",($B$11*Sheet1!$C$11*Sheet4!$B$10^5*Sheet4!K24^3))</f>
        <v/>
      </c>
      <c r="M48" s="14" t="str">
        <f>IF(Sheet4!L24="","",($B$11*Sheet1!$C$11*Sheet4!$B$10^5*Sheet4!L24^3))</f>
        <v/>
      </c>
      <c r="N48" s="14" t="str">
        <f>IF(Sheet4!M24="","",($B$11*Sheet1!$C$11*Sheet4!$B$10^5*Sheet4!M24^3))</f>
        <v/>
      </c>
      <c r="O48" s="14" t="str">
        <f>IF(Sheet4!N24="","",($B$11*Sheet1!$C$11*Sheet4!$B$10^5*Sheet4!N24^3))</f>
        <v/>
      </c>
      <c r="P48" s="14" t="str">
        <f>IF(Sheet4!O24="","",($B$11*Sheet1!$C$11*Sheet4!$B$10^5*Sheet4!O24^3))</f>
        <v/>
      </c>
      <c r="Q48" s="14">
        <f>IF(Sheet4!P24="","",($B$11*Sheet1!$C$11*Sheet4!$B$10^5*Sheet4!P24^3))</f>
        <v>301.57878203845439</v>
      </c>
      <c r="R48" s="14">
        <f>IF(Sheet4!Q24="","",($B$11*Sheet1!$C$11*Sheet4!$B$10^5*Sheet4!Q24^3))</f>
        <v>204.75213612060364</v>
      </c>
      <c r="S48" s="14">
        <f>IF(Sheet4!R24="","",($B$11*Sheet1!$C$11*Sheet4!$B$10^5*Sheet4!R24^3))</f>
        <v>142.3163539856383</v>
      </c>
      <c r="T48" s="14">
        <f>IF(Sheet4!S24="","",($B$11*Sheet1!$C$11*Sheet4!$B$10^5*Sheet4!S24^3))</f>
        <v>100.99812391441291</v>
      </c>
      <c r="U48" s="14">
        <f>IF(Sheet4!T24="","",($B$11*Sheet1!$C$11*Sheet4!$B$10^5*Sheet4!T24^3))</f>
        <v>73.017461702051435</v>
      </c>
      <c r="V48" s="14"/>
    </row>
    <row r="49" spans="3:22" x14ac:dyDescent="0.35">
      <c r="C49" t="str">
        <f>IF(Sheet4!B25="","",($B$11*Sheet1!$C$11*Sheet4!$B$10^5*Sheet4!B25^3))</f>
        <v/>
      </c>
      <c r="D49" t="str">
        <f>IF(Sheet4!C25="","",($B$11*Sheet1!$C$11*Sheet4!$B$10^5*Sheet4!C25^3))</f>
        <v/>
      </c>
      <c r="E49" t="str">
        <f>IF(Sheet4!D25="","",($B$11*Sheet1!$C$11*Sheet4!$B$10^5*Sheet4!D25^3))</f>
        <v/>
      </c>
      <c r="F49" s="14" t="str">
        <f>IF(Sheet4!E25="","",($B$11*Sheet1!$C$11*Sheet4!$B$10^5*Sheet4!E25^3))</f>
        <v/>
      </c>
      <c r="G49" s="14" t="str">
        <f>IF(Sheet4!F25="","",($B$11*Sheet1!$C$11*Sheet4!$B$10^5*Sheet4!F25^3))</f>
        <v/>
      </c>
      <c r="H49" s="14" t="str">
        <f>IF(Sheet4!G25="","",($B$11*Sheet1!$C$11*Sheet4!$B$10^5*Sheet4!G25^3))</f>
        <v/>
      </c>
      <c r="I49" s="14" t="str">
        <f>IF(Sheet4!H25="","",($B$11*Sheet1!$C$11*Sheet4!$B$10^5*Sheet4!H25^3))</f>
        <v/>
      </c>
      <c r="J49" s="14" t="str">
        <f>IF(Sheet4!I25="","",($B$11*Sheet1!$C$11*Sheet4!$B$10^5*Sheet4!I25^3))</f>
        <v/>
      </c>
      <c r="K49" s="14" t="str">
        <f>IF(Sheet4!J25="","",($B$11*Sheet1!$C$11*Sheet4!$B$10^5*Sheet4!J25^3))</f>
        <v/>
      </c>
      <c r="L49" s="14" t="str">
        <f>IF(Sheet4!K25="","",($B$11*Sheet1!$C$11*Sheet4!$B$10^5*Sheet4!K25^3))</f>
        <v/>
      </c>
      <c r="M49" s="14" t="str">
        <f>IF(Sheet4!L25="","",($B$11*Sheet1!$C$11*Sheet4!$B$10^5*Sheet4!L25^3))</f>
        <v/>
      </c>
      <c r="N49" s="14" t="str">
        <f>IF(Sheet4!M25="","",($B$11*Sheet1!$C$11*Sheet4!$B$10^5*Sheet4!M25^3))</f>
        <v/>
      </c>
      <c r="O49" s="14" t="str">
        <f>IF(Sheet4!N25="","",($B$11*Sheet1!$C$11*Sheet4!$B$10^5*Sheet4!N25^3))</f>
        <v/>
      </c>
      <c r="P49" s="14" t="str">
        <f>IF(Sheet4!O25="","",($B$11*Sheet1!$C$11*Sheet4!$B$10^5*Sheet4!O25^3))</f>
        <v/>
      </c>
      <c r="Q49" s="14">
        <f>IF(Sheet4!P25="","",($B$11*Sheet1!$C$11*Sheet4!$B$10^5*Sheet4!P25^3))</f>
        <v>254.05633678925346</v>
      </c>
      <c r="R49" s="14">
        <f>IF(Sheet4!Q25="","",($B$11*Sheet1!$C$11*Sheet4!$B$10^5*Sheet4!Q25^3))</f>
        <v>172.48752482176371</v>
      </c>
      <c r="S49" s="14">
        <f>IF(Sheet4!R25="","",($B$11*Sheet1!$C$11*Sheet4!$B$10^5*Sheet4!R25^3))</f>
        <v>119.89030300607699</v>
      </c>
      <c r="T49" s="14">
        <f>IF(Sheet4!S25="","",($B$11*Sheet1!$C$11*Sheet4!$B$10^5*Sheet4!S25^3))</f>
        <v>85.082953153551202</v>
      </c>
      <c r="U49" s="14">
        <f>IF(Sheet4!T25="","",($B$11*Sheet1!$C$11*Sheet4!$B$10^5*Sheet4!T25^3))</f>
        <v>61.511452219166458</v>
      </c>
      <c r="V49" s="14"/>
    </row>
    <row r="50" spans="3:22" x14ac:dyDescent="0.35">
      <c r="C50" t="str">
        <f>IF(Sheet4!B26="","",($B$11*Sheet1!$C$11*Sheet4!$B$10^5*Sheet4!B26^3))</f>
        <v/>
      </c>
      <c r="D50" t="str">
        <f>IF(Sheet4!C26="","",($B$11*Sheet1!$C$11*Sheet4!$B$10^5*Sheet4!C26^3))</f>
        <v/>
      </c>
      <c r="E50" t="str">
        <f>IF(Sheet4!D26="","",($B$11*Sheet1!$C$11*Sheet4!$B$10^5*Sheet4!D26^3))</f>
        <v/>
      </c>
      <c r="F50" s="14" t="str">
        <f>IF(Sheet4!E26="","",($B$11*Sheet1!$C$11*Sheet4!$B$10^5*Sheet4!E26^3))</f>
        <v/>
      </c>
      <c r="G50" s="14" t="str">
        <f>IF(Sheet4!F26="","",($B$11*Sheet1!$C$11*Sheet4!$B$10^5*Sheet4!F26^3))</f>
        <v/>
      </c>
      <c r="H50" s="14" t="str">
        <f>IF(Sheet4!G26="","",($B$11*Sheet1!$C$11*Sheet4!$B$10^5*Sheet4!G26^3))</f>
        <v/>
      </c>
      <c r="I50" s="14" t="str">
        <f>IF(Sheet4!H26="","",($B$11*Sheet1!$C$11*Sheet4!$B$10^5*Sheet4!H26^3))</f>
        <v/>
      </c>
      <c r="J50" s="14" t="str">
        <f>IF(Sheet4!I26="","",($B$11*Sheet1!$C$11*Sheet4!$B$10^5*Sheet4!I26^3))</f>
        <v/>
      </c>
      <c r="K50" s="14" t="str">
        <f>IF(Sheet4!J26="","",($B$11*Sheet1!$C$11*Sheet4!$B$10^5*Sheet4!J26^3))</f>
        <v/>
      </c>
      <c r="L50" s="14" t="str">
        <f>IF(Sheet4!K26="","",($B$11*Sheet1!$C$11*Sheet4!$B$10^5*Sheet4!K26^3))</f>
        <v/>
      </c>
      <c r="M50" s="14" t="str">
        <f>IF(Sheet4!L26="","",($B$11*Sheet1!$C$11*Sheet4!$B$10^5*Sheet4!L26^3))</f>
        <v/>
      </c>
      <c r="N50" s="14" t="str">
        <f>IF(Sheet4!M26="","",($B$11*Sheet1!$C$11*Sheet4!$B$10^5*Sheet4!M26^3))</f>
        <v/>
      </c>
      <c r="O50" s="14" t="str">
        <f>IF(Sheet4!N26="","",($B$11*Sheet1!$C$11*Sheet4!$B$10^5*Sheet4!N26^3))</f>
        <v/>
      </c>
      <c r="P50" s="14">
        <f>IF(Sheet4!O26="","",($B$11*Sheet1!$C$11*Sheet4!$B$10^5*Sheet4!O26^3))</f>
        <v>320.4221689500701</v>
      </c>
      <c r="Q50" s="14">
        <f>IF(Sheet4!P26="","",($B$11*Sheet1!$C$11*Sheet4!$B$10^5*Sheet4!P26^3))</f>
        <v>211.80841756335894</v>
      </c>
      <c r="R50" s="14">
        <f>IF(Sheet4!Q26="","",($B$11*Sheet1!$C$11*Sheet4!$B$10^5*Sheet4!Q26^3))</f>
        <v>143.80396940157618</v>
      </c>
      <c r="S50" s="14">
        <f>IF(Sheet4!R26="","",($B$11*Sheet1!$C$11*Sheet4!$B$10^5*Sheet4!R26^3))</f>
        <v>99.953324061243947</v>
      </c>
      <c r="T50" s="14">
        <f>IF(Sheet4!S26="","",($B$11*Sheet1!$C$11*Sheet4!$B$10^5*Sheet4!S26^3))</f>
        <v>70.934210485842812</v>
      </c>
      <c r="U50" s="14">
        <f>IF(Sheet4!T26="","",($B$11*Sheet1!$C$11*Sheet4!$B$10^5*Sheet4!T26^3))</f>
        <v>51.282497107613644</v>
      </c>
      <c r="V50" s="14"/>
    </row>
    <row r="51" spans="3:22" x14ac:dyDescent="0.35">
      <c r="C51" t="str">
        <f>IF(Sheet4!B27="","",($B$11*Sheet1!$C$11*Sheet4!$B$10^5*Sheet4!B27^3))</f>
        <v/>
      </c>
      <c r="D51" t="str">
        <f>IF(Sheet4!C27="","",($B$11*Sheet1!$C$11*Sheet4!$B$10^5*Sheet4!C27^3))</f>
        <v/>
      </c>
      <c r="E51" t="str">
        <f>IF(Sheet4!D27="","",($B$11*Sheet1!$C$11*Sheet4!$B$10^5*Sheet4!D27^3))</f>
        <v/>
      </c>
      <c r="F51" s="14" t="str">
        <f>IF(Sheet4!E27="","",($B$11*Sheet1!$C$11*Sheet4!$B$10^5*Sheet4!E27^3))</f>
        <v/>
      </c>
      <c r="G51" s="14" t="str">
        <f>IF(Sheet4!F27="","",($B$11*Sheet1!$C$11*Sheet4!$B$10^5*Sheet4!F27^3))</f>
        <v/>
      </c>
      <c r="H51" s="14" t="str">
        <f>IF(Sheet4!G27="","",($B$11*Sheet1!$C$11*Sheet4!$B$10^5*Sheet4!G27^3))</f>
        <v/>
      </c>
      <c r="I51" s="14" t="str">
        <f>IF(Sheet4!H27="","",($B$11*Sheet1!$C$11*Sheet4!$B$10^5*Sheet4!H27^3))</f>
        <v/>
      </c>
      <c r="J51" s="14" t="str">
        <f>IF(Sheet4!I27="","",($B$11*Sheet1!$C$11*Sheet4!$B$10^5*Sheet4!I27^3))</f>
        <v/>
      </c>
      <c r="K51" s="14" t="str">
        <f>IF(Sheet4!J27="","",($B$11*Sheet1!$C$11*Sheet4!$B$10^5*Sheet4!J27^3))</f>
        <v/>
      </c>
      <c r="L51" s="14" t="str">
        <f>IF(Sheet4!K27="","",($B$11*Sheet1!$C$11*Sheet4!$B$10^5*Sheet4!K27^3))</f>
        <v/>
      </c>
      <c r="M51" s="14" t="str">
        <f>IF(Sheet4!L27="","",($B$11*Sheet1!$C$11*Sheet4!$B$10^5*Sheet4!L27^3))</f>
        <v/>
      </c>
      <c r="N51" s="14" t="str">
        <f>IF(Sheet4!M27="","",($B$11*Sheet1!$C$11*Sheet4!$B$10^5*Sheet4!M27^3))</f>
        <v/>
      </c>
      <c r="O51" s="14" t="str">
        <f>IF(Sheet4!N27="","",($B$11*Sheet1!$C$11*Sheet4!$B$10^5*Sheet4!N27^3))</f>
        <v/>
      </c>
      <c r="P51" s="14">
        <f>IF(Sheet4!O27="","",($B$11*Sheet1!$C$11*Sheet4!$B$10^5*Sheet4!O27^3))</f>
        <v>264.01973149572427</v>
      </c>
      <c r="Q51" s="14">
        <f>IF(Sheet4!P27="","",($B$11*Sheet1!$C$11*Sheet4!$B$10^5*Sheet4!P27^3))</f>
        <v>174.52475812410557</v>
      </c>
      <c r="R51" s="14">
        <f>IF(Sheet4!Q27="","",($B$11*Sheet1!$C$11*Sheet4!$B$10^5*Sheet4!Q27^3))</f>
        <v>118.49081951423825</v>
      </c>
      <c r="S51" s="14">
        <f>IF(Sheet4!R27="","",($B$11*Sheet1!$C$11*Sheet4!$B$10^5*Sheet4!R27^3))</f>
        <v>82.359001149096258</v>
      </c>
      <c r="T51" s="14">
        <f>IF(Sheet4!S27="","",($B$11*Sheet1!$C$11*Sheet4!$B$10^5*Sheet4!S27^3))</f>
        <v>58.44798837639636</v>
      </c>
      <c r="U51" s="14">
        <f>IF(Sheet4!T27="","",($B$11*Sheet1!$C$11*Sheet4!$B$10^5*Sheet4!T27^3))</f>
        <v>42.255475522020518</v>
      </c>
      <c r="V51" s="14"/>
    </row>
    <row r="52" spans="3:22" x14ac:dyDescent="0.35">
      <c r="C52" t="str">
        <f>IF(Sheet4!B28="","",($B$11*Sheet1!$C$11*Sheet4!$B$10^5*Sheet4!B28^3))</f>
        <v/>
      </c>
      <c r="D52" t="str">
        <f>IF(Sheet4!C28="","",($B$11*Sheet1!$C$11*Sheet4!$B$10^5*Sheet4!C28^3))</f>
        <v/>
      </c>
      <c r="E52" t="str">
        <f>IF(Sheet4!D28="","",($B$11*Sheet1!$C$11*Sheet4!$B$10^5*Sheet4!D28^3))</f>
        <v/>
      </c>
      <c r="F52" s="14" t="str">
        <f>IF(Sheet4!E28="","",($B$11*Sheet1!$C$11*Sheet4!$B$10^5*Sheet4!E28^3))</f>
        <v/>
      </c>
      <c r="G52" s="14" t="str">
        <f>IF(Sheet4!F28="","",($B$11*Sheet1!$C$11*Sheet4!$B$10^5*Sheet4!F28^3))</f>
        <v/>
      </c>
      <c r="H52" s="14" t="str">
        <f>IF(Sheet4!G28="","",($B$11*Sheet1!$C$11*Sheet4!$B$10^5*Sheet4!G28^3))</f>
        <v/>
      </c>
      <c r="I52" s="14" t="str">
        <f>IF(Sheet4!H28="","",($B$11*Sheet1!$C$11*Sheet4!$B$10^5*Sheet4!H28^3))</f>
        <v/>
      </c>
      <c r="J52" s="14" t="str">
        <f>IF(Sheet4!I28="","",($B$11*Sheet1!$C$11*Sheet4!$B$10^5*Sheet4!I28^3))</f>
        <v/>
      </c>
      <c r="K52" s="14" t="str">
        <f>IF(Sheet4!J28="","",($B$11*Sheet1!$C$11*Sheet4!$B$10^5*Sheet4!J28^3))</f>
        <v/>
      </c>
      <c r="L52" s="14" t="str">
        <f>IF(Sheet4!K28="","",($B$11*Sheet1!$C$11*Sheet4!$B$10^5*Sheet4!K28^3))</f>
        <v/>
      </c>
      <c r="M52" s="14" t="str">
        <f>IF(Sheet4!L28="","",($B$11*Sheet1!$C$11*Sheet4!$B$10^5*Sheet4!L28^3))</f>
        <v/>
      </c>
      <c r="N52" s="14" t="str">
        <f>IF(Sheet4!M28="","",($B$11*Sheet1!$C$11*Sheet4!$B$10^5*Sheet4!M28^3))</f>
        <v/>
      </c>
      <c r="O52" s="14">
        <f>IF(Sheet4!N28="","",($B$11*Sheet1!$C$11*Sheet4!$B$10^5*Sheet4!N28^3))</f>
        <v>334.8534787656485</v>
      </c>
      <c r="P52" s="14">
        <f>IF(Sheet4!O28="","",($B$11*Sheet1!$C$11*Sheet4!$B$10^5*Sheet4!O28^3))</f>
        <v>214.65782021459779</v>
      </c>
      <c r="Q52" s="14">
        <f>IF(Sheet4!P28="","",($B$11*Sheet1!$C$11*Sheet4!$B$10^5*Sheet4!P28^3))</f>
        <v>141.8950922348283</v>
      </c>
      <c r="R52" s="14">
        <f>IF(Sheet4!Q28="","",($B$11*Sheet1!$C$11*Sheet4!$B$10^5*Sheet4!Q28^3))</f>
        <v>96.337424813946583</v>
      </c>
      <c r="S52" s="14">
        <f>IF(Sheet4!R28="","",($B$11*Sheet1!$C$11*Sheet4!$B$10^5*Sheet4!R28^3))</f>
        <v>66.96091826759114</v>
      </c>
      <c r="T52" s="14">
        <f>IF(Sheet4!S28="","",($B$11*Sheet1!$C$11*Sheet4!$B$10^5*Sheet4!S28^3))</f>
        <v>47.520379290320477</v>
      </c>
      <c r="U52" s="14">
        <f>IF(Sheet4!T28="","",($B$11*Sheet1!$C$11*Sheet4!$B$10^5*Sheet4!T28^3))</f>
        <v>34.355266617014607</v>
      </c>
      <c r="V52" s="14"/>
    </row>
    <row r="53" spans="3:22" x14ac:dyDescent="0.35">
      <c r="C53" t="str">
        <f>IF(Sheet4!B29="","",($B$11*Sheet1!$C$11*Sheet4!$B$10^5*Sheet4!B29^3))</f>
        <v/>
      </c>
      <c r="D53" t="str">
        <f>IF(Sheet4!C29="","",($B$11*Sheet1!$C$11*Sheet4!$B$10^5*Sheet4!C29^3))</f>
        <v/>
      </c>
      <c r="E53" t="str">
        <f>IF(Sheet4!D29="","",($B$11*Sheet1!$C$11*Sheet4!$B$10^5*Sheet4!D29^3))</f>
        <v/>
      </c>
      <c r="F53" s="14" t="str">
        <f>IF(Sheet4!E29="","",($B$11*Sheet1!$C$11*Sheet4!$B$10^5*Sheet4!E29^3))</f>
        <v/>
      </c>
      <c r="G53" s="14" t="str">
        <f>IF(Sheet4!F29="","",($B$11*Sheet1!$C$11*Sheet4!$B$10^5*Sheet4!F29^3))</f>
        <v/>
      </c>
      <c r="H53" s="14" t="str">
        <f>IF(Sheet4!G29="","",($B$11*Sheet1!$C$11*Sheet4!$B$10^5*Sheet4!G29^3))</f>
        <v/>
      </c>
      <c r="I53" s="14" t="str">
        <f>IF(Sheet4!H29="","",($B$11*Sheet1!$C$11*Sheet4!$B$10^5*Sheet4!H29^3))</f>
        <v/>
      </c>
      <c r="J53" s="14" t="str">
        <f>IF(Sheet4!I29="","",($B$11*Sheet1!$C$11*Sheet4!$B$10^5*Sheet4!I29^3))</f>
        <v/>
      </c>
      <c r="K53" s="14" t="str">
        <f>IF(Sheet4!J29="","",($B$11*Sheet1!$C$11*Sheet4!$B$10^5*Sheet4!J29^3))</f>
        <v/>
      </c>
      <c r="L53" s="14" t="str">
        <f>IF(Sheet4!K29="","",($B$11*Sheet1!$C$11*Sheet4!$B$10^5*Sheet4!K29^3))</f>
        <v/>
      </c>
      <c r="M53" s="14" t="str">
        <f>IF(Sheet4!L29="","",($B$11*Sheet1!$C$11*Sheet4!$B$10^5*Sheet4!L29^3))</f>
        <v/>
      </c>
      <c r="N53" s="14" t="str">
        <f>IF(Sheet4!M29="","",($B$11*Sheet1!$C$11*Sheet4!$B$10^5*Sheet4!M29^3))</f>
        <v/>
      </c>
      <c r="O53" s="14">
        <f>IF(Sheet4!N29="","",($B$11*Sheet1!$C$11*Sheet4!$B$10^5*Sheet4!N29^3))</f>
        <v>268.10243908459546</v>
      </c>
      <c r="P53" s="14">
        <f>IF(Sheet4!O29="","",($B$11*Sheet1!$C$11*Sheet4!$B$10^5*Sheet4!O29^3))</f>
        <v>171.86706669514257</v>
      </c>
      <c r="Q53" s="14">
        <f>IF(Sheet4!P29="","",($B$11*Sheet1!$C$11*Sheet4!$B$10^5*Sheet4!P29^3))</f>
        <v>113.60915365886217</v>
      </c>
      <c r="R53" s="14">
        <f>IF(Sheet4!Q29="","",($B$11*Sheet1!$C$11*Sheet4!$B$10^5*Sheet4!Q29^3))</f>
        <v>77.133134954898182</v>
      </c>
      <c r="S53" s="14">
        <f>IF(Sheet4!R29="","",($B$11*Sheet1!$C$11*Sheet4!$B$10^5*Sheet4!R29^3))</f>
        <v>53.612659414685766</v>
      </c>
      <c r="T53" s="14">
        <f>IF(Sheet4!S29="","",($B$11*Sheet1!$C$11*Sheet4!$B$10^5*Sheet4!S29^3))</f>
        <v>38.0474756927238</v>
      </c>
      <c r="U53" s="14">
        <f>IF(Sheet4!T29="","",($B$11*Sheet1!$C$11*Sheet4!$B$10^5*Sheet4!T29^3))</f>
        <v>27.506749547223436</v>
      </c>
      <c r="V53" s="14"/>
    </row>
    <row r="54" spans="3:22" x14ac:dyDescent="0.35">
      <c r="C54" t="str">
        <f>IF(Sheet4!B30="","",($B$11*Sheet1!$C$11*Sheet4!$B$10^5*Sheet4!B30^3))</f>
        <v/>
      </c>
      <c r="D54" t="str">
        <f>IF(Sheet4!C30="","",($B$11*Sheet1!$C$11*Sheet4!$B$10^5*Sheet4!C30^3))</f>
        <v/>
      </c>
      <c r="E54" t="str">
        <f>IF(Sheet4!D30="","",($B$11*Sheet1!$C$11*Sheet4!$B$10^5*Sheet4!D30^3))</f>
        <v/>
      </c>
      <c r="F54" s="14" t="str">
        <f>IF(Sheet4!E30="","",($B$11*Sheet1!$C$11*Sheet4!$B$10^5*Sheet4!E30^3))</f>
        <v/>
      </c>
      <c r="G54" s="14" t="str">
        <f>IF(Sheet4!F30="","",($B$11*Sheet1!$C$11*Sheet4!$B$10^5*Sheet4!F30^3))</f>
        <v/>
      </c>
      <c r="H54" s="14" t="str">
        <f>IF(Sheet4!G30="","",($B$11*Sheet1!$C$11*Sheet4!$B$10^5*Sheet4!G30^3))</f>
        <v/>
      </c>
      <c r="I54" s="14" t="str">
        <f>IF(Sheet4!H30="","",($B$11*Sheet1!$C$11*Sheet4!$B$10^5*Sheet4!H30^3))</f>
        <v/>
      </c>
      <c r="J54" s="14" t="str">
        <f>IF(Sheet4!I30="","",($B$11*Sheet1!$C$11*Sheet4!$B$10^5*Sheet4!I30^3))</f>
        <v/>
      </c>
      <c r="K54" s="14" t="str">
        <f>IF(Sheet4!J30="","",($B$11*Sheet1!$C$11*Sheet4!$B$10^5*Sheet4!J30^3))</f>
        <v/>
      </c>
      <c r="L54" s="14" t="str">
        <f>IF(Sheet4!K30="","",($B$11*Sheet1!$C$11*Sheet4!$B$10^5*Sheet4!K30^3))</f>
        <v/>
      </c>
      <c r="M54" s="14" t="str">
        <f>IF(Sheet4!L30="","",($B$11*Sheet1!$C$11*Sheet4!$B$10^5*Sheet4!L30^3))</f>
        <v/>
      </c>
      <c r="N54" s="14">
        <f>IF(Sheet4!M30="","",($B$11*Sheet1!$C$11*Sheet4!$B$10^5*Sheet4!M30^3))</f>
        <v>340.86866821114359</v>
      </c>
      <c r="O54" s="14">
        <f>IF(Sheet4!N30="","",($B$11*Sheet1!$C$11*Sheet4!$B$10^5*Sheet4!N30^3))</f>
        <v>210.86982919352801</v>
      </c>
      <c r="P54" s="14">
        <f>IF(Sheet4!O30="","",($B$11*Sheet1!$C$11*Sheet4!$B$10^5*Sheet4!O30^3))</f>
        <v>135.17810252581086</v>
      </c>
      <c r="Q54" s="14">
        <f>IF(Sheet4!P30="","",($B$11*Sheet1!$C$11*Sheet4!$B$10^5*Sheet4!P30^3))</f>
        <v>89.356676159542047</v>
      </c>
      <c r="R54" s="14">
        <f>IF(Sheet4!Q30="","",($B$11*Sheet1!$C$11*Sheet4!$B$10^5*Sheet4!Q30^3))</f>
        <v>60.667299591289954</v>
      </c>
      <c r="S54" s="14">
        <f>IF(Sheet4!R30="","",($B$11*Sheet1!$C$11*Sheet4!$B$10^5*Sheet4!R30^3))</f>
        <v>42.16780858833728</v>
      </c>
      <c r="T54" s="14">
        <f>IF(Sheet4!S30="","",($B$11*Sheet1!$C$11*Sheet4!$B$10^5*Sheet4!S30^3))</f>
        <v>29.925370048714932</v>
      </c>
      <c r="U54" s="14">
        <f>IF(Sheet4!T30="","",($B$11*Sheet1!$C$11*Sheet4!$B$10^5*Sheet4!T30^3))</f>
        <v>21.634803467274494</v>
      </c>
      <c r="V54" s="14"/>
    </row>
    <row r="55" spans="3:22" x14ac:dyDescent="0.35">
      <c r="C55" t="str">
        <f>IF(Sheet4!B31="","",($B$11*Sheet1!$C$11*Sheet4!$B$10^5*Sheet4!B31^3))</f>
        <v/>
      </c>
      <c r="D55" t="str">
        <f>IF(Sheet4!C31="","",($B$11*Sheet1!$C$11*Sheet4!$B$10^5*Sheet4!C31^3))</f>
        <v/>
      </c>
      <c r="E55" t="str">
        <f>IF(Sheet4!D31="","",($B$11*Sheet1!$C$11*Sheet4!$B$10^5*Sheet4!D31^3))</f>
        <v/>
      </c>
      <c r="F55" s="14" t="str">
        <f>IF(Sheet4!E31="","",($B$11*Sheet1!$C$11*Sheet4!$B$10^5*Sheet4!E31^3))</f>
        <v/>
      </c>
      <c r="G55" s="14" t="str">
        <f>IF(Sheet4!F31="","",($B$11*Sheet1!$C$11*Sheet4!$B$10^5*Sheet4!F31^3))</f>
        <v/>
      </c>
      <c r="H55" s="14" t="str">
        <f>IF(Sheet4!G31="","",($B$11*Sheet1!$C$11*Sheet4!$B$10^5*Sheet4!G31^3))</f>
        <v/>
      </c>
      <c r="I55" s="14" t="str">
        <f>IF(Sheet4!H31="","",($B$11*Sheet1!$C$11*Sheet4!$B$10^5*Sheet4!H31^3))</f>
        <v/>
      </c>
      <c r="J55" s="14" t="str">
        <f>IF(Sheet4!I31="","",($B$11*Sheet1!$C$11*Sheet4!$B$10^5*Sheet4!I31^3))</f>
        <v/>
      </c>
      <c r="K55" s="14" t="str">
        <f>IF(Sheet4!J31="","",($B$11*Sheet1!$C$11*Sheet4!$B$10^5*Sheet4!J31^3))</f>
        <v/>
      </c>
      <c r="L55" s="14" t="str">
        <f>IF(Sheet4!K31="","",($B$11*Sheet1!$C$11*Sheet4!$B$10^5*Sheet4!K31^3))</f>
        <v/>
      </c>
      <c r="M55" s="14" t="str">
        <f>IF(Sheet4!L31="","",($B$11*Sheet1!$C$11*Sheet4!$B$10^5*Sheet4!L31^3))</f>
        <v/>
      </c>
      <c r="N55" s="14">
        <f>IF(Sheet4!M31="","",($B$11*Sheet1!$C$11*Sheet4!$B$10^5*Sheet4!M31^3))</f>
        <v>262.55566978531959</v>
      </c>
      <c r="O55" s="14">
        <f>IF(Sheet4!N31="","",($B$11*Sheet1!$C$11*Sheet4!$B$10^5*Sheet4!N31^3))</f>
        <v>162.42346218552407</v>
      </c>
      <c r="P55" s="14">
        <f>IF(Sheet4!O31="","",($B$11*Sheet1!$C$11*Sheet4!$B$10^5*Sheet4!O31^3))</f>
        <v>104.12155929505452</v>
      </c>
      <c r="Q55" s="14">
        <f>IF(Sheet4!P31="","",($B$11*Sheet1!$C$11*Sheet4!$B$10^5*Sheet4!P31^3))</f>
        <v>68.827393500202817</v>
      </c>
      <c r="R55" s="14">
        <f>IF(Sheet4!Q31="","",($B$11*Sheet1!$C$11*Sheet4!$B$10^5*Sheet4!Q31^3))</f>
        <v>46.729268377318832</v>
      </c>
      <c r="S55" s="14">
        <f>IF(Sheet4!R31="","",($B$11*Sheet1!$C$11*Sheet4!$B$10^5*Sheet4!R31^3))</f>
        <v>32.479949786502857</v>
      </c>
      <c r="T55" s="14">
        <f>IF(Sheet4!S31="","",($B$11*Sheet1!$C$11*Sheet4!$B$10^5*Sheet4!S31^3))</f>
        <v>23.050154823402533</v>
      </c>
      <c r="U55" s="14">
        <f>IF(Sheet4!T31="","",($B$11*Sheet1!$C$11*Sheet4!$B$10^5*Sheet4!T31^3))</f>
        <v>16.664307531795345</v>
      </c>
      <c r="V55" s="14"/>
    </row>
    <row r="56" spans="3:22" x14ac:dyDescent="0.35">
      <c r="C56" t="str">
        <f>IF(Sheet4!B32="","",($B$11*Sheet1!$C$11*Sheet4!$B$10^5*Sheet4!B32^3))</f>
        <v/>
      </c>
      <c r="D56" t="str">
        <f>IF(Sheet4!C32="","",($B$11*Sheet1!$C$11*Sheet4!$B$10^5*Sheet4!C32^3))</f>
        <v/>
      </c>
      <c r="E56" t="str">
        <f>IF(Sheet4!D32="","",($B$11*Sheet1!$C$11*Sheet4!$B$10^5*Sheet4!D32^3))</f>
        <v/>
      </c>
      <c r="F56" s="14" t="str">
        <f>IF(Sheet4!E32="","",($B$11*Sheet1!$C$11*Sheet4!$B$10^5*Sheet4!E32^3))</f>
        <v/>
      </c>
      <c r="G56" s="14" t="str">
        <f>IF(Sheet4!F32="","",($B$11*Sheet1!$C$11*Sheet4!$B$10^5*Sheet4!F32^3))</f>
        <v/>
      </c>
      <c r="H56" s="14" t="str">
        <f>IF(Sheet4!G32="","",($B$11*Sheet1!$C$11*Sheet4!$B$10^5*Sheet4!G32^3))</f>
        <v/>
      </c>
      <c r="I56" s="14" t="str">
        <f>IF(Sheet4!H32="","",($B$11*Sheet1!$C$11*Sheet4!$B$10^5*Sheet4!H32^3))</f>
        <v/>
      </c>
      <c r="J56" s="14" t="str">
        <f>IF(Sheet4!I32="","",($B$11*Sheet1!$C$11*Sheet4!$B$10^5*Sheet4!I32^3))</f>
        <v/>
      </c>
      <c r="K56" s="14" t="str">
        <f>IF(Sheet4!J32="","",($B$11*Sheet1!$C$11*Sheet4!$B$10^5*Sheet4!J32^3))</f>
        <v/>
      </c>
      <c r="L56" s="14" t="str">
        <f>IF(Sheet4!K32="","",($B$11*Sheet1!$C$11*Sheet4!$B$10^5*Sheet4!K32^3))</f>
        <v/>
      </c>
      <c r="M56" s="14">
        <f>IF(Sheet4!L32="","",($B$11*Sheet1!$C$11*Sheet4!$B$10^5*Sheet4!L32^3))</f>
        <v>332.4870318712459</v>
      </c>
      <c r="N56" s="14">
        <f>IF(Sheet4!M32="","",($B$11*Sheet1!$C$11*Sheet4!$B$10^5*Sheet4!M32^3))</f>
        <v>197.26196077033782</v>
      </c>
      <c r="O56" s="14">
        <f>IF(Sheet4!N32="","",($B$11*Sheet1!$C$11*Sheet4!$B$10^5*Sheet4!N32^3))</f>
        <v>122.03115115366201</v>
      </c>
      <c r="P56" s="14">
        <f>IF(Sheet4!O32="","",($B$11*Sheet1!$C$11*Sheet4!$B$10^5*Sheet4!O32^3))</f>
        <v>78.228068591325737</v>
      </c>
      <c r="Q56" s="14">
        <f>IF(Sheet4!P32="","",($B$11*Sheet1!$C$11*Sheet4!$B$10^5*Sheet4!P32^3))</f>
        <v>51.71103944417942</v>
      </c>
      <c r="R56" s="14">
        <f>IF(Sheet4!Q32="","",($B$11*Sheet1!$C$11*Sheet4!$B$10^5*Sheet4!Q32^3))</f>
        <v>35.108390967181698</v>
      </c>
      <c r="S56" s="14">
        <f>IF(Sheet4!R32="","",($B$11*Sheet1!$C$11*Sheet4!$B$10^5*Sheet4!R32^3))</f>
        <v>24.40266700713963</v>
      </c>
      <c r="T56" s="14">
        <f>IF(Sheet4!S32="","",($B$11*Sheet1!$C$11*Sheet4!$B$10^5*Sheet4!S32^3))</f>
        <v>17.317922481895216</v>
      </c>
      <c r="U56" s="14">
        <f>IF(Sheet4!T32="","",($B$11*Sheet1!$C$11*Sheet4!$B$10^5*Sheet4!T32^3))</f>
        <v>12.520140895413483</v>
      </c>
      <c r="V56" s="14"/>
    </row>
    <row r="57" spans="3:22" x14ac:dyDescent="0.35">
      <c r="C57" t="str">
        <f>IF(Sheet4!B33="","",($B$11*Sheet1!$C$11*Sheet4!$B$10^5*Sheet4!B33^3))</f>
        <v/>
      </c>
      <c r="D57" t="str">
        <f>IF(Sheet4!C33="","",($B$11*Sheet1!$C$11*Sheet4!$B$10^5*Sheet4!C33^3))</f>
        <v/>
      </c>
      <c r="E57" t="str">
        <f>IF(Sheet4!D33="","",($B$11*Sheet1!$C$11*Sheet4!$B$10^5*Sheet4!D33^3))</f>
        <v/>
      </c>
      <c r="F57" s="14" t="str">
        <f>IF(Sheet4!E33="","",($B$11*Sheet1!$C$11*Sheet4!$B$10^5*Sheet4!E33^3))</f>
        <v/>
      </c>
      <c r="G57" s="14" t="str">
        <f>IF(Sheet4!F33="","",($B$11*Sheet1!$C$11*Sheet4!$B$10^5*Sheet4!F33^3))</f>
        <v/>
      </c>
      <c r="H57" s="14" t="str">
        <f>IF(Sheet4!G33="","",($B$11*Sheet1!$C$11*Sheet4!$B$10^5*Sheet4!G33^3))</f>
        <v/>
      </c>
      <c r="I57" s="14" t="str">
        <f>IF(Sheet4!H33="","",($B$11*Sheet1!$C$11*Sheet4!$B$10^5*Sheet4!H33^3))</f>
        <v/>
      </c>
      <c r="J57" s="14" t="str">
        <f>IF(Sheet4!I33="","",($B$11*Sheet1!$C$11*Sheet4!$B$10^5*Sheet4!I33^3))</f>
        <v/>
      </c>
      <c r="K57" s="14" t="str">
        <f>IF(Sheet4!J33="","",($B$11*Sheet1!$C$11*Sheet4!$B$10^5*Sheet4!J33^3))</f>
        <v/>
      </c>
      <c r="L57" s="14" t="str">
        <f>IF(Sheet4!K33="","",($B$11*Sheet1!$C$11*Sheet4!$B$10^5*Sheet4!K33^3))</f>
        <v/>
      </c>
      <c r="M57" s="14">
        <f>IF(Sheet4!L33="","",($B$11*Sheet1!$C$11*Sheet4!$B$10^5*Sheet4!L33^3))</f>
        <v>242.38304623413822</v>
      </c>
      <c r="N57" s="14">
        <f>IF(Sheet4!M33="","",($B$11*Sheet1!$C$11*Sheet4!$B$10^5*Sheet4!M33^3))</f>
        <v>143.80396940157618</v>
      </c>
      <c r="O57" s="14">
        <f>IF(Sheet4!N33="","",($B$11*Sheet1!$C$11*Sheet4!$B$10^5*Sheet4!N33^3))</f>
        <v>88.960709191019617</v>
      </c>
      <c r="P57" s="14">
        <f>IF(Sheet4!O33="","",($B$11*Sheet1!$C$11*Sheet4!$B$10^5*Sheet4!O33^3))</f>
        <v>57.028262003076449</v>
      </c>
      <c r="Q57" s="14">
        <f>IF(Sheet4!P33="","",($B$11*Sheet1!$C$11*Sheet4!$B$10^5*Sheet4!P33^3))</f>
        <v>37.697347754806799</v>
      </c>
      <c r="R57" s="14">
        <f>IF(Sheet4!Q33="","",($B$11*Sheet1!$C$11*Sheet4!$B$10^5*Sheet4!Q33^3))</f>
        <v>25.594017015075455</v>
      </c>
      <c r="S57" s="14">
        <f>IF(Sheet4!R33="","",($B$11*Sheet1!$C$11*Sheet4!$B$10^5*Sheet4!R33^3))</f>
        <v>17.789544248204788</v>
      </c>
      <c r="T57" s="14">
        <f>IF(Sheet4!S33="","",($B$11*Sheet1!$C$11*Sheet4!$B$10^5*Sheet4!S33^3))</f>
        <v>12.624765489301614</v>
      </c>
      <c r="U57" s="14">
        <f>IF(Sheet4!T33="","",($B$11*Sheet1!$C$11*Sheet4!$B$10^5*Sheet4!T33^3))</f>
        <v>9.1271827127564293</v>
      </c>
      <c r="V57" s="14"/>
    </row>
    <row r="58" spans="3:22" x14ac:dyDescent="0.35">
      <c r="C58" t="str">
        <f>IF(Sheet4!B34="","",($B$11*Sheet1!$C$11*Sheet4!$B$10^5*Sheet4!B34^3))</f>
        <v/>
      </c>
      <c r="D58" t="str">
        <f>IF(Sheet4!C34="","",($B$11*Sheet1!$C$11*Sheet4!$B$10^5*Sheet4!C34^3))</f>
        <v/>
      </c>
      <c r="E58" t="str">
        <f>IF(Sheet4!D34="","",($B$11*Sheet1!$C$11*Sheet4!$B$10^5*Sheet4!D34^3))</f>
        <v/>
      </c>
      <c r="F58" s="14" t="str">
        <f>IF(Sheet4!E34="","",($B$11*Sheet1!$C$11*Sheet4!$B$10^5*Sheet4!E34^3))</f>
        <v/>
      </c>
      <c r="G58" s="14" t="str">
        <f>IF(Sheet4!F34="","",($B$11*Sheet1!$C$11*Sheet4!$B$10^5*Sheet4!F34^3))</f>
        <v/>
      </c>
      <c r="H58" s="14" t="str">
        <f>IF(Sheet4!G34="","",($B$11*Sheet1!$C$11*Sheet4!$B$10^5*Sheet4!G34^3))</f>
        <v/>
      </c>
      <c r="I58" s="14" t="str">
        <f>IF(Sheet4!H34="","",($B$11*Sheet1!$C$11*Sheet4!$B$10^5*Sheet4!H34^3))</f>
        <v/>
      </c>
      <c r="J58" s="14" t="str">
        <f>IF(Sheet4!I34="","",($B$11*Sheet1!$C$11*Sheet4!$B$10^5*Sheet4!I34^3))</f>
        <v/>
      </c>
      <c r="K58" s="14" t="str">
        <f>IF(Sheet4!J34="","",($B$11*Sheet1!$C$11*Sheet4!$B$10^5*Sheet4!J34^3))</f>
        <v/>
      </c>
      <c r="L58" s="14">
        <f>IF(Sheet4!K34="","",($B$11*Sheet1!$C$11*Sheet4!$B$10^5*Sheet4!K34^3))</f>
        <v>301.57878203845439</v>
      </c>
      <c r="M58" s="14">
        <f>IF(Sheet4!L34="","",($B$11*Sheet1!$C$11*Sheet4!$B$10^5*Sheet4!L34^3))</f>
        <v>170.23336031807798</v>
      </c>
      <c r="N58" s="14">
        <f>IF(Sheet4!M34="","",($B$11*Sheet1!$C$11*Sheet4!$B$10^5*Sheet4!M34^3))</f>
        <v>100.99812391441296</v>
      </c>
      <c r="O58" s="14">
        <f>IF(Sheet4!N34="","",($B$11*Sheet1!$C$11*Sheet4!$B$10^5*Sheet4!N34^3))</f>
        <v>62.479949390674953</v>
      </c>
      <c r="P58" s="14">
        <f>IF(Sheet4!O34="","",($B$11*Sheet1!$C$11*Sheet4!$B$10^5*Sheet4!O34^3))</f>
        <v>40.052771118758763</v>
      </c>
      <c r="Q58" s="14">
        <f>IF(Sheet4!P34="","",($B$11*Sheet1!$C$11*Sheet4!$B$10^5*Sheet4!P34^3))</f>
        <v>26.476052195419868</v>
      </c>
      <c r="R58" s="14">
        <f>IF(Sheet4!Q34="","",($B$11*Sheet1!$C$11*Sheet4!$B$10^5*Sheet4!Q34^3))</f>
        <v>17.975496175197023</v>
      </c>
      <c r="S58" s="14">
        <f>IF(Sheet4!R34="","",($B$11*Sheet1!$C$11*Sheet4!$B$10^5*Sheet4!R34^3))</f>
        <v>12.494165507655493</v>
      </c>
      <c r="T58" s="14">
        <f>IF(Sheet4!S34="","",($B$11*Sheet1!$C$11*Sheet4!$B$10^5*Sheet4!S34^3))</f>
        <v>8.8667763107303514</v>
      </c>
      <c r="U58" s="14">
        <f>IF(Sheet4!T34="","",($B$11*Sheet1!$C$11*Sheet4!$B$10^5*Sheet4!T34^3))</f>
        <v>6.4103121384517054</v>
      </c>
      <c r="V58" s="14"/>
    </row>
    <row r="59" spans="3:22" x14ac:dyDescent="0.35">
      <c r="C59" t="str">
        <f>IF(Sheet4!B35="","",($B$11*Sheet1!$C$11*Sheet4!$B$10^5*Sheet4!B35^3))</f>
        <v/>
      </c>
      <c r="D59" t="str">
        <f>IF(Sheet4!C35="","",($B$11*Sheet1!$C$11*Sheet4!$B$10^5*Sheet4!C35^3))</f>
        <v/>
      </c>
      <c r="E59" t="str">
        <f>IF(Sheet4!D35="","",($B$11*Sheet1!$C$11*Sheet4!$B$10^5*Sheet4!D35^3))</f>
        <v/>
      </c>
      <c r="F59" s="14" t="str">
        <f>IF(Sheet4!E35="","",($B$11*Sheet1!$C$11*Sheet4!$B$10^5*Sheet4!E35^3))</f>
        <v/>
      </c>
      <c r="G59" s="14" t="str">
        <f>IF(Sheet4!F35="","",($B$11*Sheet1!$C$11*Sheet4!$B$10^5*Sheet4!F35^3))</f>
        <v/>
      </c>
      <c r="H59" s="14" t="str">
        <f>IF(Sheet4!G35="","",($B$11*Sheet1!$C$11*Sheet4!$B$10^5*Sheet4!G35^3))</f>
        <v/>
      </c>
      <c r="I59" s="14" t="str">
        <f>IF(Sheet4!H35="","",($B$11*Sheet1!$C$11*Sheet4!$B$10^5*Sheet4!H35^3))</f>
        <v/>
      </c>
      <c r="J59" s="14" t="str">
        <f>IF(Sheet4!I35="","",($B$11*Sheet1!$C$11*Sheet4!$B$10^5*Sheet4!I35^3))</f>
        <v/>
      </c>
      <c r="K59" s="14" t="str">
        <f>IF(Sheet4!J35="","",($B$11*Sheet1!$C$11*Sheet4!$B$10^5*Sheet4!J35^3))</f>
        <v/>
      </c>
      <c r="L59" s="14">
        <f>IF(Sheet4!K35="","",($B$11*Sheet1!$C$11*Sheet4!$B$10^5*Sheet4!K35^3))</f>
        <v>202.03422312341766</v>
      </c>
      <c r="M59" s="14">
        <f>IF(Sheet4!L35="","",($B$11*Sheet1!$C$11*Sheet4!$B$10^5*Sheet4!L35^3))</f>
        <v>114.04305193183737</v>
      </c>
      <c r="N59" s="14">
        <f>IF(Sheet4!M35="","",($B$11*Sheet1!$C$11*Sheet4!$B$10^5*Sheet4!M35^3))</f>
        <v>67.660852544225861</v>
      </c>
      <c r="O59" s="14">
        <f>IF(Sheet4!N35="","",($B$11*Sheet1!$C$11*Sheet4!$B$10^5*Sheet4!N35^3))</f>
        <v>41.856684845706063</v>
      </c>
      <c r="P59" s="14">
        <f>IF(Sheet4!O35="","",($B$11*Sheet1!$C$11*Sheet4!$B$10^5*Sheet4!O35^3))</f>
        <v>26.832227526824724</v>
      </c>
      <c r="Q59" s="14">
        <f>IF(Sheet4!P35="","",($B$11*Sheet1!$C$11*Sheet4!$B$10^5*Sheet4!P35^3))</f>
        <v>17.736886529353537</v>
      </c>
      <c r="R59" s="14">
        <f>IF(Sheet4!Q35="","",($B$11*Sheet1!$C$11*Sheet4!$B$10^5*Sheet4!Q35^3))</f>
        <v>12.042178101743323</v>
      </c>
      <c r="S59" s="14">
        <f>IF(Sheet4!R35="","",($B$11*Sheet1!$C$11*Sheet4!$B$10^5*Sheet4!R35^3))</f>
        <v>8.3701147834488925</v>
      </c>
      <c r="T59" s="14">
        <f>IF(Sheet4!S35="","",($B$11*Sheet1!$C$11*Sheet4!$B$10^5*Sheet4!S35^3))</f>
        <v>5.9400474112900596</v>
      </c>
      <c r="U59" s="14">
        <f>IF(Sheet4!T35="","",($B$11*Sheet1!$C$11*Sheet4!$B$10^5*Sheet4!T35^3))</f>
        <v>4.2944083271268259</v>
      </c>
      <c r="V59" s="14"/>
    </row>
    <row r="60" spans="3:22" x14ac:dyDescent="0.35">
      <c r="C60" t="str">
        <f>IF(Sheet4!B36="","",($B$11*Sheet1!$C$11*Sheet4!$B$10^5*Sheet4!B36^3))</f>
        <v/>
      </c>
      <c r="D60" t="str">
        <f>IF(Sheet4!C36="","",($B$11*Sheet1!$C$11*Sheet4!$B$10^5*Sheet4!C36^3))</f>
        <v/>
      </c>
      <c r="E60" t="str">
        <f>IF(Sheet4!D36="","",($B$11*Sheet1!$C$11*Sheet4!$B$10^5*Sheet4!D36^3))</f>
        <v/>
      </c>
      <c r="F60" s="14" t="str">
        <f>IF(Sheet4!E36="","",($B$11*Sheet1!$C$11*Sheet4!$B$10^5*Sheet4!E36^3))</f>
        <v/>
      </c>
      <c r="G60" s="14" t="str">
        <f>IF(Sheet4!F36="","",($B$11*Sheet1!$C$11*Sheet4!$B$10^5*Sheet4!F36^3))</f>
        <v/>
      </c>
      <c r="H60" s="14" t="str">
        <f>IF(Sheet4!G36="","",($B$11*Sheet1!$C$11*Sheet4!$B$10^5*Sheet4!G36^3))</f>
        <v/>
      </c>
      <c r="I60" s="14" t="str">
        <f>IF(Sheet4!H36="","",($B$11*Sheet1!$C$11*Sheet4!$B$10^5*Sheet4!H36^3))</f>
        <v/>
      </c>
      <c r="J60" s="14" t="str">
        <f>IF(Sheet4!I36="","",($B$11*Sheet1!$C$11*Sheet4!$B$10^5*Sheet4!I36^3))</f>
        <v/>
      </c>
      <c r="K60" s="14">
        <f>IF(Sheet4!J36="","",($B$11*Sheet1!$C$11*Sheet4!$B$10^5*Sheet4!J36^3))</f>
        <v>239.40296038971945</v>
      </c>
      <c r="L60" s="14">
        <f>IF(Sheet4!K36="","",($B$11*Sheet1!$C$11*Sheet4!$B$10^5*Sheet4!K36^3))</f>
        <v>127.22854867247291</v>
      </c>
      <c r="M60" s="14">
        <f>IF(Sheet4!L36="","",($B$11*Sheet1!$C$11*Sheet4!$B$10^5*Sheet4!L36^3))</f>
        <v>71.817198884189111</v>
      </c>
      <c r="N60" s="14">
        <f>IF(Sheet4!M36="","",($B$11*Sheet1!$C$11*Sheet4!$B$10^5*Sheet4!M36^3))</f>
        <v>42.608583526392948</v>
      </c>
      <c r="O60" s="14">
        <f>IF(Sheet4!N36="","",($B$11*Sheet1!$C$11*Sheet4!$B$10^5*Sheet4!N36^3))</f>
        <v>26.358728649191001</v>
      </c>
      <c r="P60" s="14">
        <f>IF(Sheet4!O36="","",($B$11*Sheet1!$C$11*Sheet4!$B$10^5*Sheet4!O36^3))</f>
        <v>16.897262815726357</v>
      </c>
      <c r="Q60" s="14">
        <f>IF(Sheet4!P36="","",($B$11*Sheet1!$C$11*Sheet4!$B$10^5*Sheet4!P36^3))</f>
        <v>11.169584519942756</v>
      </c>
      <c r="R60" s="14">
        <f>IF(Sheet4!Q36="","",($B$11*Sheet1!$C$11*Sheet4!$B$10^5*Sheet4!Q36^3))</f>
        <v>7.5834124489112442</v>
      </c>
      <c r="S60" s="14">
        <f>IF(Sheet4!R36="","",($B$11*Sheet1!$C$11*Sheet4!$B$10^5*Sheet4!R36^3))</f>
        <v>5.27097607354216</v>
      </c>
      <c r="T60" s="14">
        <f>IF(Sheet4!S36="","",($B$11*Sheet1!$C$11*Sheet4!$B$10^5*Sheet4!S36^3))</f>
        <v>3.7406712560893665</v>
      </c>
      <c r="U60" s="14">
        <f>IF(Sheet4!T36="","",($B$11*Sheet1!$C$11*Sheet4!$B$10^5*Sheet4!T36^3))</f>
        <v>2.7043504334093118</v>
      </c>
      <c r="V60" s="14"/>
    </row>
    <row r="61" spans="3:22" x14ac:dyDescent="0.35">
      <c r="C61" t="str">
        <f>IF(Sheet4!B37="","",($B$11*Sheet1!$C$11*Sheet4!$B$10^5*Sheet4!B37^3))</f>
        <v/>
      </c>
      <c r="D61" t="str">
        <f>IF(Sheet4!C37="","",($B$11*Sheet1!$C$11*Sheet4!$B$10^5*Sheet4!C37^3))</f>
        <v/>
      </c>
      <c r="E61" t="str">
        <f>IF(Sheet4!D37="","",($B$11*Sheet1!$C$11*Sheet4!$B$10^5*Sheet4!D37^3))</f>
        <v/>
      </c>
      <c r="F61" s="14" t="str">
        <f>IF(Sheet4!E37="","",($B$11*Sheet1!$C$11*Sheet4!$B$10^5*Sheet4!E37^3))</f>
        <v/>
      </c>
      <c r="G61" s="14" t="str">
        <f>IF(Sheet4!F37="","",($B$11*Sheet1!$C$11*Sheet4!$B$10^5*Sheet4!F37^3))</f>
        <v/>
      </c>
      <c r="H61" s="14" t="str">
        <f>IF(Sheet4!G37="","",($B$11*Sheet1!$C$11*Sheet4!$B$10^5*Sheet4!G37^3))</f>
        <v/>
      </c>
      <c r="I61" s="14" t="str">
        <f>IF(Sheet4!H37="","",($B$11*Sheet1!$C$11*Sheet4!$B$10^5*Sheet4!H37^3))</f>
        <v/>
      </c>
      <c r="J61" s="14">
        <f>IF(Sheet4!I37="","",($B$11*Sheet1!$C$11*Sheet4!$B$10^5*Sheet4!I37^3))</f>
        <v>280.86712773745359</v>
      </c>
      <c r="K61" s="14">
        <f>IF(Sheet4!J37="","",($B$11*Sheet1!$C$11*Sheet4!$B$10^5*Sheet4!J37^3))</f>
        <v>138.54337985516173</v>
      </c>
      <c r="L61" s="14">
        <f>IF(Sheet4!K37="","",($B$11*Sheet1!$C$11*Sheet4!$B$10^5*Sheet4!K37^3))</f>
        <v>73.627632333607011</v>
      </c>
      <c r="M61" s="14">
        <f>IF(Sheet4!L37="","",($B$11*Sheet1!$C$11*Sheet4!$B$10^5*Sheet4!L37^3))</f>
        <v>41.560878983905738</v>
      </c>
      <c r="N61" s="14">
        <f>IF(Sheet4!M37="","",($B$11*Sheet1!$C$11*Sheet4!$B$10^5*Sheet4!M37^3))</f>
        <v>24.657745096292228</v>
      </c>
      <c r="O61" s="14">
        <f>IF(Sheet4!N37="","",($B$11*Sheet1!$C$11*Sheet4!$B$10^5*Sheet4!N37^3))</f>
        <v>15.253893894207751</v>
      </c>
      <c r="P61" s="14">
        <f>IF(Sheet4!O37="","",($B$11*Sheet1!$C$11*Sheet4!$B$10^5*Sheet4!O37^3))</f>
        <v>9.7785085739157172</v>
      </c>
      <c r="Q61" s="14">
        <f>IF(Sheet4!P37="","",($B$11*Sheet1!$C$11*Sheet4!$B$10^5*Sheet4!P37^3))</f>
        <v>6.4638799305224275</v>
      </c>
      <c r="R61" s="14">
        <f>IF(Sheet4!Q37="","",($B$11*Sheet1!$C$11*Sheet4!$B$10^5*Sheet4!Q37^3))</f>
        <v>4.3885488708977123</v>
      </c>
      <c r="S61" s="14">
        <f>IF(Sheet4!R37="","",($B$11*Sheet1!$C$11*Sheet4!$B$10^5*Sheet4!R37^3))</f>
        <v>3.0503333758924538</v>
      </c>
      <c r="T61" s="14">
        <f>IF(Sheet4!S37="","",($B$11*Sheet1!$C$11*Sheet4!$B$10^5*Sheet4!S37^3))</f>
        <v>2.1647403102369021</v>
      </c>
      <c r="U61" s="14">
        <f>IF(Sheet4!T37="","",($B$11*Sheet1!$C$11*Sheet4!$B$10^5*Sheet4!T37^3))</f>
        <v>1.5650176119266854</v>
      </c>
      <c r="V61" s="14"/>
    </row>
    <row r="62" spans="3:22" x14ac:dyDescent="0.35">
      <c r="C62" t="str">
        <f>IF(Sheet4!B38="","",($B$11*Sheet1!$C$11*Sheet4!$B$10^5*Sheet4!B38^3))</f>
        <v/>
      </c>
      <c r="D62" t="str">
        <f>IF(Sheet4!C38="","",($B$11*Sheet1!$C$11*Sheet4!$B$10^5*Sheet4!C38^3))</f>
        <v/>
      </c>
      <c r="E62" t="str">
        <f>IF(Sheet4!D38="","",($B$11*Sheet1!$C$11*Sheet4!$B$10^5*Sheet4!D38^3))</f>
        <v/>
      </c>
      <c r="F62" s="14" t="str">
        <f>IF(Sheet4!E38="","",($B$11*Sheet1!$C$11*Sheet4!$B$10^5*Sheet4!E38^3))</f>
        <v/>
      </c>
      <c r="G62" s="14" t="str">
        <f>IF(Sheet4!F38="","",($B$11*Sheet1!$C$11*Sheet4!$B$10^5*Sheet4!F38^3))</f>
        <v/>
      </c>
      <c r="H62" s="14" t="str">
        <f>IF(Sheet4!G38="","",($B$11*Sheet1!$C$11*Sheet4!$B$10^5*Sheet4!G38^3))</f>
        <v/>
      </c>
      <c r="I62" s="14">
        <f>IF(Sheet4!H38="","",($B$11*Sheet1!$C$11*Sheet4!$B$10^5*Sheet4!H38^3))</f>
        <v>320.4221689500701</v>
      </c>
      <c r="J62" s="14">
        <f>IF(Sheet4!I38="","",($B$11*Sheet1!$C$11*Sheet4!$B$10^5*Sheet4!I38^3))</f>
        <v>143.80396940157618</v>
      </c>
      <c r="K62" s="14">
        <f>IF(Sheet4!J38="","",($B$11*Sheet1!$C$11*Sheet4!$B$10^5*Sheet4!J38^3))</f>
        <v>70.934210485842812</v>
      </c>
      <c r="L62" s="14">
        <f>IF(Sheet4!K38="","",($B$11*Sheet1!$C$11*Sheet4!$B$10^5*Sheet4!K38^3))</f>
        <v>37.697347754806799</v>
      </c>
      <c r="M62" s="14">
        <f>IF(Sheet4!L38="","",($B$11*Sheet1!$C$11*Sheet4!$B$10^5*Sheet4!L38^3))</f>
        <v>21.279170039759748</v>
      </c>
      <c r="N62" s="14">
        <f>IF(Sheet4!M38="","",($B$11*Sheet1!$C$11*Sheet4!$B$10^5*Sheet4!M38^3))</f>
        <v>12.62476548930162</v>
      </c>
      <c r="O62" s="14">
        <f>IF(Sheet4!N38="","",($B$11*Sheet1!$C$11*Sheet4!$B$10^5*Sheet4!N38^3))</f>
        <v>7.8099936738343692</v>
      </c>
      <c r="P62" s="14">
        <f>IF(Sheet4!O38="","",($B$11*Sheet1!$C$11*Sheet4!$B$10^5*Sheet4!O38^3))</f>
        <v>5.0065963898448453</v>
      </c>
      <c r="Q62" s="14">
        <f>IF(Sheet4!P38="","",($B$11*Sheet1!$C$11*Sheet4!$B$10^5*Sheet4!P38^3))</f>
        <v>3.3095065244274835</v>
      </c>
      <c r="R62" s="14">
        <f>IF(Sheet4!Q38="","",($B$11*Sheet1!$C$11*Sheet4!$B$10^5*Sheet4!Q38^3))</f>
        <v>2.2469370218996279</v>
      </c>
      <c r="S62" s="14">
        <f>IF(Sheet4!R38="","",($B$11*Sheet1!$C$11*Sheet4!$B$10^5*Sheet4!R38^3))</f>
        <v>1.5617706884569367</v>
      </c>
      <c r="T62" s="14">
        <f>IF(Sheet4!S38="","",($B$11*Sheet1!$C$11*Sheet4!$B$10^5*Sheet4!S38^3))</f>
        <v>1.1083470388412939</v>
      </c>
      <c r="U62" s="14">
        <f>IF(Sheet4!T38="","",($B$11*Sheet1!$C$11*Sheet4!$B$10^5*Sheet4!T38^3))</f>
        <v>0.80128901730646318</v>
      </c>
      <c r="V62" s="14"/>
    </row>
    <row r="63" spans="3:22" x14ac:dyDescent="0.35">
      <c r="C63" t="str">
        <f>IF(Sheet4!B39="","",($B$11*Sheet1!$C$11*Sheet4!$B$10^5*Sheet4!B39^3))</f>
        <v/>
      </c>
      <c r="D63" t="str">
        <f>IF(Sheet4!C39="","",($B$11*Sheet1!$C$11*Sheet4!$B$10^5*Sheet4!C39^3))</f>
        <v/>
      </c>
      <c r="E63" t="str">
        <f>IF(Sheet4!D39="","",($B$11*Sheet1!$C$11*Sheet4!$B$10^5*Sheet4!D39^3))</f>
        <v/>
      </c>
      <c r="F63" s="14" t="str">
        <f>IF(Sheet4!E39="","",($B$11*Sheet1!$C$11*Sheet4!$B$10^5*Sheet4!E39^3))</f>
        <v/>
      </c>
      <c r="G63" s="14" t="str">
        <f>IF(Sheet4!F39="","",($B$11*Sheet1!$C$11*Sheet4!$B$10^5*Sheet4!F39^3))</f>
        <v/>
      </c>
      <c r="H63" s="14">
        <f>IF(Sheet4!G39="","",($B$11*Sheet1!$C$11*Sheet4!$B$10^5*Sheet4!G39^3))</f>
        <v>340.86866821114359</v>
      </c>
      <c r="I63" s="14">
        <f>IF(Sheet4!H39="","",($B$11*Sheet1!$C$11*Sheet4!$B$10^5*Sheet4!H39^3))</f>
        <v>135.17810252581086</v>
      </c>
      <c r="J63" s="14">
        <f>IF(Sheet4!I39="","",($B$11*Sheet1!$C$11*Sheet4!$B$10^5*Sheet4!I39^3))</f>
        <v>60.667299591289954</v>
      </c>
      <c r="K63" s="14">
        <f>IF(Sheet4!J39="","",($B$11*Sheet1!$C$11*Sheet4!$B$10^5*Sheet4!J39^3))</f>
        <v>29.925370048714932</v>
      </c>
      <c r="L63" s="14">
        <f>IF(Sheet4!K39="","",($B$11*Sheet1!$C$11*Sheet4!$B$10^5*Sheet4!K39^3))</f>
        <v>15.903568584059114</v>
      </c>
      <c r="M63" s="14">
        <f>IF(Sheet4!L39="","",($B$11*Sheet1!$C$11*Sheet4!$B$10^5*Sheet4!L39^3))</f>
        <v>8.9771498605236388</v>
      </c>
      <c r="N63" s="14">
        <f>IF(Sheet4!M39="","",($B$11*Sheet1!$C$11*Sheet4!$B$10^5*Sheet4!M39^3))</f>
        <v>5.3260729407991185</v>
      </c>
      <c r="O63" s="14">
        <f>IF(Sheet4!N39="","",($B$11*Sheet1!$C$11*Sheet4!$B$10^5*Sheet4!N39^3))</f>
        <v>3.2948410811488751</v>
      </c>
      <c r="P63" s="14">
        <f>IF(Sheet4!O39="","",($B$11*Sheet1!$C$11*Sheet4!$B$10^5*Sheet4!O39^3))</f>
        <v>2.1121578519657946</v>
      </c>
      <c r="Q63" s="14">
        <f>IF(Sheet4!P39="","",($B$11*Sheet1!$C$11*Sheet4!$B$10^5*Sheet4!P39^3))</f>
        <v>1.3961980649928445</v>
      </c>
      <c r="R63" s="14">
        <f>IF(Sheet4!Q39="","",($B$11*Sheet1!$C$11*Sheet4!$B$10^5*Sheet4!Q39^3))</f>
        <v>0.94792655611390553</v>
      </c>
      <c r="S63" s="14">
        <f>IF(Sheet4!R39="","",($B$11*Sheet1!$C$11*Sheet4!$B$10^5*Sheet4!R39^3))</f>
        <v>0.65887200919277</v>
      </c>
      <c r="T63" s="14">
        <f>IF(Sheet4!S39="","",($B$11*Sheet1!$C$11*Sheet4!$B$10^5*Sheet4!S39^3))</f>
        <v>0.46758390701117081</v>
      </c>
      <c r="U63" s="14">
        <f>IF(Sheet4!T39="","",($B$11*Sheet1!$C$11*Sheet4!$B$10^5*Sheet4!T39^3))</f>
        <v>0.33804380417616398</v>
      </c>
      <c r="V63" s="14"/>
    </row>
    <row r="64" spans="3:22" x14ac:dyDescent="0.35">
      <c r="C64" t="str">
        <f>IF(Sheet4!B40="","",($B$11*Sheet1!$C$11*Sheet4!$B$10^5*Sheet4!B40^3))</f>
        <v/>
      </c>
      <c r="D64" t="str">
        <f>IF(Sheet4!C40="","",($B$11*Sheet1!$C$11*Sheet4!$B$10^5*Sheet4!C40^3))</f>
        <v/>
      </c>
      <c r="E64" t="str">
        <f>IF(Sheet4!D40="","",($B$11*Sheet1!$C$11*Sheet4!$B$10^5*Sheet4!D40^3))</f>
        <v/>
      </c>
      <c r="F64" s="14" t="str">
        <f>IF(Sheet4!E40="","",($B$11*Sheet1!$C$11*Sheet4!$B$10^5*Sheet4!E40^3))</f>
        <v/>
      </c>
      <c r="G64" s="14">
        <f>IF(Sheet4!F40="","",($B$11*Sheet1!$C$11*Sheet4!$B$10^5*Sheet4!F40^3))</f>
        <v>301.57878203845439</v>
      </c>
      <c r="H64" s="14">
        <f>IF(Sheet4!G40="","",($B$11*Sheet1!$C$11*Sheet4!$B$10^5*Sheet4!G40^3))</f>
        <v>100.99812391441296</v>
      </c>
      <c r="I64" s="14">
        <f>IF(Sheet4!H40="","",($B$11*Sheet1!$C$11*Sheet4!$B$10^5*Sheet4!H40^3))</f>
        <v>40.052771118758763</v>
      </c>
      <c r="J64" s="14">
        <f>IF(Sheet4!I40="","",($B$11*Sheet1!$C$11*Sheet4!$B$10^5*Sheet4!I40^3))</f>
        <v>17.975496175197023</v>
      </c>
      <c r="K64" s="14">
        <f>IF(Sheet4!J40="","",($B$11*Sheet1!$C$11*Sheet4!$B$10^5*Sheet4!J40^3))</f>
        <v>8.8667763107303514</v>
      </c>
      <c r="L64" s="14">
        <f>IF(Sheet4!K40="","",($B$11*Sheet1!$C$11*Sheet4!$B$10^5*Sheet4!K40^3))</f>
        <v>4.7121684693508499</v>
      </c>
      <c r="M64" s="14">
        <f>IF(Sheet4!L40="","",($B$11*Sheet1!$C$11*Sheet4!$B$10^5*Sheet4!L40^3))</f>
        <v>2.6598962549699685</v>
      </c>
      <c r="N64" s="14">
        <f>IF(Sheet4!M40="","",($B$11*Sheet1!$C$11*Sheet4!$B$10^5*Sheet4!M40^3))</f>
        <v>1.5780956861627025</v>
      </c>
      <c r="O64" s="14">
        <f>IF(Sheet4!N40="","",($B$11*Sheet1!$C$11*Sheet4!$B$10^5*Sheet4!N40^3))</f>
        <v>0.97624920922929614</v>
      </c>
      <c r="P64" s="14">
        <f>IF(Sheet4!O40="","",($B$11*Sheet1!$C$11*Sheet4!$B$10^5*Sheet4!O40^3))</f>
        <v>0.62582454873060567</v>
      </c>
      <c r="Q64" s="14">
        <f>IF(Sheet4!P40="","",($B$11*Sheet1!$C$11*Sheet4!$B$10^5*Sheet4!P40^3))</f>
        <v>0.41368831555343544</v>
      </c>
      <c r="R64" s="14">
        <f>IF(Sheet4!Q40="","",($B$11*Sheet1!$C$11*Sheet4!$B$10^5*Sheet4!Q40^3))</f>
        <v>0.28086712773745348</v>
      </c>
      <c r="S64" s="14">
        <f>IF(Sheet4!R40="","",($B$11*Sheet1!$C$11*Sheet4!$B$10^5*Sheet4!R40^3))</f>
        <v>0.19522133605711708</v>
      </c>
      <c r="T64" s="14">
        <f>IF(Sheet4!S40="","",($B$11*Sheet1!$C$11*Sheet4!$B$10^5*Sheet4!S40^3))</f>
        <v>0.13854337985516174</v>
      </c>
      <c r="U64" s="14">
        <f>IF(Sheet4!T40="","",($B$11*Sheet1!$C$11*Sheet4!$B$10^5*Sheet4!T40^3))</f>
        <v>0.1001611271633079</v>
      </c>
      <c r="V64" s="14"/>
    </row>
    <row r="65" spans="3:22" x14ac:dyDescent="0.35">
      <c r="C65" t="str">
        <f>IF(Sheet4!B41="","",($B$11*Sheet1!$C$11*Sheet4!$B$10^5*Sheet4!B41^3))</f>
        <v/>
      </c>
      <c r="D65" t="str">
        <f>IF(Sheet4!C41="","",($B$11*Sheet1!$C$11*Sheet4!$B$10^5*Sheet4!C41^3))</f>
        <v/>
      </c>
      <c r="E65" t="str">
        <f>IF(Sheet4!D41="","",($B$11*Sheet1!$C$11*Sheet4!$B$10^5*Sheet4!D41^3))</f>
        <v/>
      </c>
      <c r="F65" s="14">
        <f>IF(Sheet4!E41="","",($B$11*Sheet1!$C$11*Sheet4!$B$10^5*Sheet4!E41^3))</f>
        <v>143.80396940157618</v>
      </c>
      <c r="G65" s="14">
        <f>IF(Sheet4!F41="","",($B$11*Sheet1!$C$11*Sheet4!$B$10^5*Sheet4!F41^3))</f>
        <v>37.697347754806799</v>
      </c>
      <c r="H65" s="14">
        <f>IF(Sheet4!G41="","",($B$11*Sheet1!$C$11*Sheet4!$B$10^5*Sheet4!G41^3))</f>
        <v>12.62476548930162</v>
      </c>
      <c r="I65" s="14">
        <f>IF(Sheet4!H41="","",($B$11*Sheet1!$C$11*Sheet4!$B$10^5*Sheet4!H41^3))</f>
        <v>5.0065963898448453</v>
      </c>
      <c r="J65" s="14">
        <f>IF(Sheet4!I41="","",($B$11*Sheet1!$C$11*Sheet4!$B$10^5*Sheet4!I41^3))</f>
        <v>2.2469370218996279</v>
      </c>
      <c r="K65" s="14">
        <f>IF(Sheet4!J41="","",($B$11*Sheet1!$C$11*Sheet4!$B$10^5*Sheet4!J41^3))</f>
        <v>1.1083470388412939</v>
      </c>
      <c r="L65" s="14">
        <f>IF(Sheet4!K41="","",($B$11*Sheet1!$C$11*Sheet4!$B$10^5*Sheet4!K41^3))</f>
        <v>0.58902105866885623</v>
      </c>
      <c r="M65" s="14">
        <f>IF(Sheet4!L41="","",($B$11*Sheet1!$C$11*Sheet4!$B$10^5*Sheet4!L41^3))</f>
        <v>0.33248703187124606</v>
      </c>
      <c r="N65" s="14">
        <f>IF(Sheet4!M41="","",($B$11*Sheet1!$C$11*Sheet4!$B$10^5*Sheet4!M41^3))</f>
        <v>0.19726196077033781</v>
      </c>
      <c r="O65" s="14">
        <f>IF(Sheet4!N41="","",($B$11*Sheet1!$C$11*Sheet4!$B$10^5*Sheet4!N41^3))</f>
        <v>0.12203115115366202</v>
      </c>
      <c r="P65" s="14">
        <f>IF(Sheet4!O41="","",($B$11*Sheet1!$C$11*Sheet4!$B$10^5*Sheet4!O41^3))</f>
        <v>7.8228068591325708E-2</v>
      </c>
      <c r="Q65" s="14">
        <f>IF(Sheet4!P41="","",($B$11*Sheet1!$C$11*Sheet4!$B$10^5*Sheet4!P41^3))</f>
        <v>5.171103944417943E-2</v>
      </c>
      <c r="R65" s="14">
        <f>IF(Sheet4!Q41="","",($B$11*Sheet1!$C$11*Sheet4!$B$10^5*Sheet4!Q41^3))</f>
        <v>3.5108390967181685E-2</v>
      </c>
      <c r="S65" s="14">
        <f>IF(Sheet4!R41="","",($B$11*Sheet1!$C$11*Sheet4!$B$10^5*Sheet4!R41^3))</f>
        <v>2.4402667007139636E-2</v>
      </c>
      <c r="T65" s="14">
        <f>IF(Sheet4!S41="","",($B$11*Sheet1!$C$11*Sheet4!$B$10^5*Sheet4!S41^3))</f>
        <v>1.7317922481895218E-2</v>
      </c>
      <c r="U65" s="14">
        <f>IF(Sheet4!T41="","",($B$11*Sheet1!$C$11*Sheet4!$B$10^5*Sheet4!T41^3))</f>
        <v>1.2520140895413487E-2</v>
      </c>
      <c r="V65" s="14"/>
    </row>
    <row r="66" spans="3:22" x14ac:dyDescent="0.35">
      <c r="C66" t="str">
        <f>IF(Sheet4!B42="","",($B$11*Sheet1!$C$11*Sheet4!$B$10^5*Sheet4!B42^3))</f>
        <v/>
      </c>
      <c r="D66" t="str">
        <f>IF(Sheet4!C42="","",($B$11*Sheet1!$C$11*Sheet4!$B$10^5*Sheet4!C42^3))</f>
        <v/>
      </c>
      <c r="E66" t="str">
        <f>IF(Sheet4!D42="","",($B$11*Sheet1!$C$11*Sheet4!$B$10^5*Sheet4!D42^3))</f>
        <v/>
      </c>
      <c r="F66" t="str">
        <f>IF(Sheet4!E42="","",($B$11*Sheet1!$C$11*Sheet4!$B$10^5*Sheet4!E42^3))</f>
        <v/>
      </c>
      <c r="G66" t="str">
        <f>IF(Sheet4!F42="","",($B$11*Sheet1!$C$11*Sheet4!$B$10^5*Sheet4!F42^3))</f>
        <v/>
      </c>
      <c r="H66" t="str">
        <f>IF(Sheet4!G42="","",($B$11*Sheet1!$C$11*Sheet4!$B$10^5*Sheet4!G42^3))</f>
        <v/>
      </c>
      <c r="I66" t="str">
        <f>IF(Sheet4!H42="","",($B$11*Sheet1!$C$11*Sheet4!$B$10^5*Sheet4!H42^3))</f>
        <v/>
      </c>
      <c r="J66" t="str">
        <f>IF(Sheet4!I42="","",($B$11*Sheet1!$C$11*Sheet4!$B$10^5*Sheet4!I42^3))</f>
        <v/>
      </c>
      <c r="K66" t="str">
        <f>IF(Sheet4!J42="","",($B$11*Sheet1!$C$11*Sheet4!$B$10^5*Sheet4!J42^3))</f>
        <v/>
      </c>
      <c r="L66" t="str">
        <f>IF(Sheet4!K42="","",($B$11*Sheet1!$C$11*Sheet4!$B$10^5*Sheet4!K42^3))</f>
        <v/>
      </c>
      <c r="M66" t="str">
        <f>IF(Sheet4!L42="","",($B$11*Sheet1!$C$11*Sheet4!$B$10^5*Sheet4!L42^3))</f>
        <v/>
      </c>
      <c r="N66" t="str">
        <f>IF(Sheet4!M42="","",($B$11*Sheet1!$C$11*Sheet4!$B$10^5*Sheet4!M42^3))</f>
        <v/>
      </c>
      <c r="O66" t="str">
        <f>IF(Sheet4!N42="","",($B$11*Sheet1!$C$11*Sheet4!$B$10^5*Sheet4!N42^3))</f>
        <v/>
      </c>
      <c r="P66" t="str">
        <f>IF(Sheet4!O42="","",($B$11*Sheet1!$C$11*Sheet4!$B$10^5*Sheet4!O42^3))</f>
        <v/>
      </c>
      <c r="Q66" t="str">
        <f>IF(Sheet4!P42="","",($B$11*Sheet1!$C$11*Sheet4!$B$10^5*Sheet4!P42^3))</f>
        <v/>
      </c>
      <c r="R66" t="str">
        <f>IF(Sheet4!Q42="","",($B$11*Sheet1!$C$11*Sheet4!$B$10^5*Sheet4!Q42^3))</f>
        <v/>
      </c>
      <c r="S66" t="str">
        <f>IF(Sheet4!R42="","",($B$11*Sheet1!$C$11*Sheet4!$B$10^5*Sheet4!R42^3))</f>
        <v/>
      </c>
      <c r="T66" t="str">
        <f>IF(Sheet4!S42="","",($B$11*Sheet1!$C$11*Sheet4!$B$10^5*Sheet4!S42^3))</f>
        <v/>
      </c>
      <c r="U66" t="str">
        <f>IF(Sheet4!T42="","",($B$11*Sheet1!$C$11*Sheet4!$B$10^5*Sheet4!T42^3))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opLeftCell="A2" workbookViewId="0">
      <selection activeCell="H21" sqref="H21"/>
    </sheetView>
  </sheetViews>
  <sheetFormatPr defaultRowHeight="14.5" x14ac:dyDescent="0.35"/>
  <sheetData>
    <row r="1" spans="1:13" x14ac:dyDescent="0.35">
      <c r="A1">
        <v>0.8</v>
      </c>
      <c r="B1">
        <v>1</v>
      </c>
      <c r="C1">
        <v>1.2</v>
      </c>
      <c r="D1">
        <v>1.4</v>
      </c>
      <c r="E1">
        <v>1.6</v>
      </c>
      <c r="F1">
        <v>1.8</v>
      </c>
      <c r="H1">
        <v>0.8</v>
      </c>
      <c r="I1">
        <v>1</v>
      </c>
      <c r="J1">
        <v>1.2</v>
      </c>
      <c r="K1">
        <v>1.4</v>
      </c>
      <c r="L1">
        <v>1.6</v>
      </c>
      <c r="M1">
        <v>1.8</v>
      </c>
    </row>
    <row r="2" spans="1:13" x14ac:dyDescent="0.35">
      <c r="A2" s="10">
        <v>1.158519826127551E-6</v>
      </c>
      <c r="B2" s="10">
        <v>1.2864103451253641E-6</v>
      </c>
      <c r="C2" s="10">
        <v>-7.5552679788077363E-3</v>
      </c>
      <c r="D2" s="10">
        <v>7.5581490252972618E-3</v>
      </c>
      <c r="E2" s="10">
        <v>7.5582440664548082E-3</v>
      </c>
      <c r="F2" s="10">
        <v>7.5583324830733054E-3</v>
      </c>
      <c r="H2" s="10">
        <v>0.77490367014606787</v>
      </c>
      <c r="I2" s="10">
        <v>0.89888215866014587</v>
      </c>
      <c r="J2" s="10">
        <v>1.0279883004932904</v>
      </c>
      <c r="K2" s="10">
        <v>1.110716865778254</v>
      </c>
      <c r="L2" s="10">
        <v>1.2346953518732882</v>
      </c>
      <c r="M2" s="10">
        <v>1.3638396082222817</v>
      </c>
    </row>
    <row r="3" spans="1:13" x14ac:dyDescent="0.35">
      <c r="A3" s="10">
        <v>0.25692796474950974</v>
      </c>
      <c r="B3" s="10">
        <v>0.25692809712328807</v>
      </c>
      <c r="C3" s="10">
        <v>0.24181486722475554</v>
      </c>
      <c r="D3" s="10">
        <v>0.27204163332207171</v>
      </c>
      <c r="E3" s="10">
        <v>0.26448504068684398</v>
      </c>
      <c r="F3" s="10">
        <v>0.27204178711680682</v>
      </c>
      <c r="H3" s="10">
        <v>0.66771889945923912</v>
      </c>
      <c r="I3" s="10">
        <v>0.7916973791844365</v>
      </c>
      <c r="J3" s="10">
        <v>0.91559960035715171</v>
      </c>
      <c r="K3" s="10">
        <v>0.99840442538061636</v>
      </c>
      <c r="L3" s="10">
        <v>1.1016816857149432</v>
      </c>
      <c r="M3" s="10">
        <v>1.2050351864970761</v>
      </c>
    </row>
    <row r="4" spans="1:13" x14ac:dyDescent="0.35">
      <c r="A4" s="10">
        <v>0.49874145015091775</v>
      </c>
      <c r="B4" s="10">
        <v>0.50629824859602934</v>
      </c>
      <c r="C4" s="10">
        <v>0.50629835892692543</v>
      </c>
      <c r="D4" s="10">
        <v>0.50629843559985321</v>
      </c>
      <c r="E4" s="10">
        <v>0.51385517889571386</v>
      </c>
      <c r="F4" s="10">
        <v>0.50629857256145594</v>
      </c>
      <c r="H4" s="10">
        <v>0.58628667555803704</v>
      </c>
      <c r="I4" s="10">
        <v>0.69997173234531163</v>
      </c>
      <c r="J4" s="10">
        <v>0.81361865699560376</v>
      </c>
      <c r="K4" s="10">
        <v>0.90143673047601736</v>
      </c>
      <c r="L4" s="10">
        <v>0.98929292373078037</v>
      </c>
      <c r="M4" s="10">
        <v>1.0822386265661357</v>
      </c>
    </row>
    <row r="5" spans="1:13" x14ac:dyDescent="0.35">
      <c r="A5" s="10">
        <v>0.76322496420308417</v>
      </c>
      <c r="B5" s="10">
        <v>0.73299838777831383</v>
      </c>
      <c r="C5" s="10">
        <v>0.76322517640221899</v>
      </c>
      <c r="D5" s="10">
        <v>0.77833859752238443</v>
      </c>
      <c r="E5" s="10">
        <v>0.76322532089001793</v>
      </c>
      <c r="F5" s="10">
        <v>0.76322538107281723</v>
      </c>
      <c r="H5" s="10">
        <v>0.51013457355459013</v>
      </c>
      <c r="I5" s="10">
        <v>0.61846321943413529</v>
      </c>
      <c r="J5" s="10">
        <v>0.71159956263159363</v>
      </c>
      <c r="K5" s="10">
        <v>0.79432811047809815</v>
      </c>
      <c r="L5" s="10">
        <v>0.88206992053485622</v>
      </c>
      <c r="M5" s="10">
        <v>0.9647222073437417</v>
      </c>
    </row>
    <row r="6" spans="1:13" x14ac:dyDescent="0.35">
      <c r="A6" s="10">
        <v>0.98992511789604931</v>
      </c>
      <c r="B6" s="10">
        <v>1.0050385718443124</v>
      </c>
      <c r="C6" s="10">
        <v>1.0050386699302214</v>
      </c>
      <c r="D6" s="10">
        <v>1.0050387389405389</v>
      </c>
      <c r="E6" s="10">
        <v>1.0050388051318129</v>
      </c>
      <c r="F6" s="10">
        <v>1.0201522038021671</v>
      </c>
      <c r="H6" s="10">
        <v>0.44412335998695424</v>
      </c>
      <c r="I6" s="10">
        <v>0.53718344827836051</v>
      </c>
      <c r="J6" s="10">
        <v>0.63533304928959178</v>
      </c>
      <c r="K6" s="10">
        <v>0.71281957279022701</v>
      </c>
      <c r="L6" s="10">
        <v>0.79547186051189123</v>
      </c>
      <c r="M6" s="10">
        <v>0.86786885750721343</v>
      </c>
    </row>
    <row r="7" spans="1:13" x14ac:dyDescent="0.35">
      <c r="A7" s="10">
        <v>1.2619653181664903</v>
      </c>
      <c r="B7" s="10">
        <v>1.2619654183896225</v>
      </c>
      <c r="C7" s="10">
        <v>1.2619655113305601</v>
      </c>
      <c r="D7" s="10">
        <v>1.2619655751522543</v>
      </c>
      <c r="E7" s="10">
        <v>1.2619656323076258</v>
      </c>
      <c r="F7" s="10">
        <v>1.2468523439928896</v>
      </c>
      <c r="H7" s="10">
        <v>0.37834088970874136</v>
      </c>
      <c r="I7" s="10">
        <v>0.46615895216065301</v>
      </c>
      <c r="J7" s="10">
        <v>0.55914277926857403</v>
      </c>
      <c r="K7" s="10">
        <v>0.63146353075607953</v>
      </c>
      <c r="L7" s="10">
        <v>0.70378427944996713</v>
      </c>
      <c r="M7" s="10">
        <v>0.78636031120335614</v>
      </c>
    </row>
    <row r="8" spans="1:13" x14ac:dyDescent="0.35">
      <c r="A8" s="10">
        <v>1.4962221584125657</v>
      </c>
      <c r="B8" s="10">
        <v>1.5037789219744171</v>
      </c>
      <c r="C8" s="10">
        <v>1.5113356739691284</v>
      </c>
      <c r="D8" s="10">
        <v>1.5037790724164581</v>
      </c>
      <c r="E8" s="10">
        <v>1.5037791201564179</v>
      </c>
      <c r="F8" s="10">
        <v>1.4962225030653427</v>
      </c>
      <c r="H8" s="10">
        <v>0.3226993205963411</v>
      </c>
      <c r="I8" s="10">
        <v>0.40022396769137525</v>
      </c>
      <c r="J8" s="10">
        <v>0.47774861195449175</v>
      </c>
      <c r="K8" s="10">
        <v>0.56036277169020465</v>
      </c>
      <c r="L8" s="10">
        <v>0.62235198294607319</v>
      </c>
      <c r="M8" s="10">
        <v>0.70496613731828606</v>
      </c>
    </row>
    <row r="9" spans="1:13" x14ac:dyDescent="0.35">
      <c r="A9" s="10">
        <v>1.7153656558812831</v>
      </c>
      <c r="B9" s="10">
        <v>1.7758191225061803</v>
      </c>
      <c r="C9" s="10">
        <v>1.7002524740478375</v>
      </c>
      <c r="D9" s="10">
        <v>1.7682625776745513</v>
      </c>
      <c r="E9" s="10">
        <v>1.7607059612666458</v>
      </c>
      <c r="F9" s="10">
        <v>1.7607060005920989</v>
      </c>
      <c r="H9" s="10">
        <v>0.27214726463669348</v>
      </c>
      <c r="I9" s="10">
        <v>0.33444147835120719</v>
      </c>
      <c r="J9" s="10">
        <v>0.42704405154359087</v>
      </c>
      <c r="K9" s="10">
        <v>0.4738790814410308</v>
      </c>
      <c r="L9" s="10">
        <v>0.55132746904384933</v>
      </c>
      <c r="M9" s="10">
        <v>0.61331667684741775</v>
      </c>
    </row>
    <row r="10" spans="1:13" x14ac:dyDescent="0.35">
      <c r="A10" s="10">
        <v>2.0025192112918395</v>
      </c>
      <c r="B10" s="10">
        <v>2.0025192886614067</v>
      </c>
      <c r="C10" s="10">
        <v>2.0100760276180329</v>
      </c>
      <c r="D10" s="10">
        <v>1.9949627349521104</v>
      </c>
      <c r="E10" s="10">
        <v>2.0100761269629643</v>
      </c>
      <c r="F10" s="10">
        <v>2.0025194893463913</v>
      </c>
      <c r="H10" s="10">
        <v>0.21160679232340712</v>
      </c>
      <c r="I10" s="10">
        <v>0.27876177302573307</v>
      </c>
      <c r="J10" s="10">
        <v>0.34595487662101271</v>
      </c>
      <c r="K10" s="10">
        <v>0.41303360513769549</v>
      </c>
      <c r="L10" s="10">
        <v>0.48026482957135286</v>
      </c>
      <c r="M10" s="10">
        <v>0.54221591205828046</v>
      </c>
    </row>
    <row r="11" spans="1:13" x14ac:dyDescent="0.35">
      <c r="A11" s="10">
        <v>2.267002755949135</v>
      </c>
      <c r="B11" s="10">
        <v>2.2518894772255891</v>
      </c>
      <c r="C11" s="10">
        <v>2.2745595549241933</v>
      </c>
      <c r="D11" s="10">
        <v>2.2518895797535632</v>
      </c>
      <c r="E11" s="10">
        <v>2.2594462889756644</v>
      </c>
      <c r="F11" s="10">
        <v>2.2670029857290839</v>
      </c>
      <c r="H11" s="10">
        <v>0.16128347733565887</v>
      </c>
      <c r="I11" s="10">
        <v>0.22319643934906389</v>
      </c>
      <c r="J11" s="10">
        <v>0.28530002245232883</v>
      </c>
      <c r="K11" s="10">
        <v>0.34717485782781465</v>
      </c>
      <c r="L11" s="10">
        <v>0.40920218935561825</v>
      </c>
      <c r="M11" s="10">
        <v>0.46089798519317426</v>
      </c>
    </row>
    <row r="12" spans="1:13" x14ac:dyDescent="0.35">
      <c r="A12" s="10">
        <v>2.5012596088569858</v>
      </c>
      <c r="B12" s="10">
        <v>2.5012596650463301</v>
      </c>
      <c r="C12" s="10">
        <v>2.5088163849121092</v>
      </c>
      <c r="D12" s="10">
        <v>2.5012597433083159</v>
      </c>
      <c r="E12" s="10">
        <v>2.5012597714324518</v>
      </c>
      <c r="F12" s="10">
        <v>2.5163731318952336</v>
      </c>
      <c r="H12" s="10">
        <v>0.11597342911625892</v>
      </c>
      <c r="I12" s="10">
        <v>0.16763110379090887</v>
      </c>
      <c r="J12" s="10">
        <v>0.2244926693338016</v>
      </c>
      <c r="K12" s="10">
        <v>0.276112217950992</v>
      </c>
      <c r="L12" s="10">
        <v>0.33810142439644558</v>
      </c>
      <c r="M12" s="10">
        <v>0.38983534383638735</v>
      </c>
    </row>
    <row r="13" spans="1:13" x14ac:dyDescent="0.35">
      <c r="A13" s="10">
        <v>2.7581864850575006</v>
      </c>
      <c r="B13" s="10">
        <v>2.7884132165281121</v>
      </c>
      <c r="C13" s="10">
        <v>2.7732998968196321</v>
      </c>
      <c r="D13" s="10">
        <v>2.7732999116421064</v>
      </c>
      <c r="E13" s="10">
        <v>2.7732999203652038</v>
      </c>
      <c r="F13" s="10">
        <v>2.7732999258201256</v>
      </c>
      <c r="H13" s="10">
        <v>7.0777752327884219E-2</v>
      </c>
      <c r="I13" s="10">
        <v>0.11225638846157047</v>
      </c>
      <c r="J13" s="10">
        <v>0.1638378125841197</v>
      </c>
      <c r="K13" s="10">
        <v>0.21549548459604054</v>
      </c>
      <c r="L13" s="10">
        <v>0.26715315584899013</v>
      </c>
      <c r="M13" s="10">
        <v>0.31881082633967173</v>
      </c>
    </row>
    <row r="14" spans="1:13" x14ac:dyDescent="0.35">
      <c r="A14" s="10">
        <v>3.0000000000406901</v>
      </c>
      <c r="B14" s="10">
        <v>3.0000000001356342</v>
      </c>
      <c r="C14" s="10">
        <v>3.0000000002577054</v>
      </c>
      <c r="D14" s="10">
        <v>3.0000000003797762</v>
      </c>
      <c r="E14" s="10">
        <v>3.0075566692056381</v>
      </c>
      <c r="F14" s="10">
        <v>3.000000000651045</v>
      </c>
      <c r="H14" s="10">
        <v>3.0671592469468167E-2</v>
      </c>
      <c r="I14" s="10">
        <v>6.6831963271986372E-2</v>
      </c>
      <c r="J14" s="10">
        <v>0.11332386808742057</v>
      </c>
      <c r="K14" s="10">
        <v>0.15981577233492653</v>
      </c>
      <c r="L14" s="10">
        <v>0.21151156719883052</v>
      </c>
      <c r="M14" s="10">
        <v>0.26313111306408582</v>
      </c>
    </row>
    <row r="16" spans="1:13" x14ac:dyDescent="0.35">
      <c r="H16">
        <v>0.8</v>
      </c>
      <c r="I16">
        <v>1</v>
      </c>
      <c r="J16">
        <v>1.2</v>
      </c>
      <c r="K16">
        <v>1.4</v>
      </c>
      <c r="L16">
        <v>1.6</v>
      </c>
      <c r="M16">
        <v>1.8</v>
      </c>
    </row>
    <row r="17" spans="7:13" x14ac:dyDescent="0.35">
      <c r="G17" t="s">
        <v>85</v>
      </c>
      <c r="H17" s="26">
        <v>3.5681999999999998E-2</v>
      </c>
      <c r="I17" s="26">
        <v>3.6082000000000003E-2</v>
      </c>
      <c r="J17" s="26">
        <v>3.7657000000000003E-2</v>
      </c>
      <c r="K17" s="26">
        <v>3.6097999999999998E-2</v>
      </c>
      <c r="L17" s="26">
        <v>4.2636E-2</v>
      </c>
      <c r="M17" s="27">
        <v>5.0632999999999997E-2</v>
      </c>
    </row>
    <row r="18" spans="7:13" x14ac:dyDescent="0.35">
      <c r="G18" t="s">
        <v>86</v>
      </c>
      <c r="H18" s="26">
        <v>-0.34788999999999998</v>
      </c>
      <c r="I18" s="26">
        <v>-0.37898999999999999</v>
      </c>
      <c r="J18" s="26">
        <v>-0.41075</v>
      </c>
      <c r="K18" s="26">
        <v>-0.42260999999999999</v>
      </c>
      <c r="L18" s="26">
        <v>-0.46118999999999999</v>
      </c>
      <c r="M18" s="26">
        <v>-0.50792000000000004</v>
      </c>
    </row>
    <row r="19" spans="7:13" x14ac:dyDescent="0.35">
      <c r="G19" t="s">
        <v>87</v>
      </c>
      <c r="H19" s="26">
        <v>0.76027</v>
      </c>
      <c r="I19" s="26">
        <v>0.88768000000000002</v>
      </c>
      <c r="J19" s="26">
        <v>1.0146999999999999</v>
      </c>
      <c r="K19" s="26">
        <v>1.1086</v>
      </c>
      <c r="L19" s="26">
        <v>1.2224999999999999</v>
      </c>
      <c r="M19" s="26">
        <v>1.3429</v>
      </c>
    </row>
    <row r="21" spans="7:13" ht="18.5" x14ac:dyDescent="0.35">
      <c r="H21" s="3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>
      <selection activeCell="E10" sqref="E10"/>
    </sheetView>
  </sheetViews>
  <sheetFormatPr defaultRowHeight="14.5" x14ac:dyDescent="0.35"/>
  <sheetData>
    <row r="1" spans="1:15" x14ac:dyDescent="0.35">
      <c r="A1">
        <v>0.8</v>
      </c>
      <c r="C1">
        <v>1</v>
      </c>
      <c r="E1">
        <v>1.2</v>
      </c>
      <c r="G1">
        <v>1.4</v>
      </c>
      <c r="I1" t="s">
        <v>51</v>
      </c>
      <c r="K1">
        <v>1.8</v>
      </c>
    </row>
    <row r="2" spans="1:15" x14ac:dyDescent="0.35">
      <c r="A2" s="10">
        <v>0.34055606124245508</v>
      </c>
      <c r="B2" s="10">
        <v>0.56672198392259276</v>
      </c>
      <c r="C2" s="10">
        <v>0.32802516200634724</v>
      </c>
      <c r="D2" s="10">
        <v>0.63701962248758126</v>
      </c>
      <c r="E2" s="10">
        <v>0.30283640507613069</v>
      </c>
      <c r="F2" s="10">
        <v>0.63677157653157757</v>
      </c>
      <c r="G2" s="10">
        <v>0.32815211978981862</v>
      </c>
      <c r="H2" s="10">
        <v>0.77786294497520847</v>
      </c>
      <c r="I2" s="10">
        <v>0.31565295908680402</v>
      </c>
      <c r="J2" s="10">
        <v>0.88337141409683129</v>
      </c>
      <c r="K2" s="10">
        <v>0.30309031978400247</v>
      </c>
      <c r="L2" s="10">
        <v>0.91845822180115499</v>
      </c>
      <c r="N2" s="9"/>
      <c r="O2" s="9"/>
    </row>
    <row r="3" spans="1:15" x14ac:dyDescent="0.35">
      <c r="A3" s="10">
        <v>1.0214142279065617</v>
      </c>
      <c r="B3" s="10">
        <v>1.4184787759603661</v>
      </c>
      <c r="C3" s="10">
        <v>1.0088833253371097</v>
      </c>
      <c r="D3" s="10">
        <v>1.4887764218436372</v>
      </c>
      <c r="E3" s="10">
        <v>1.0342942449527648</v>
      </c>
      <c r="F3" s="10">
        <v>1.7355002365257215</v>
      </c>
      <c r="G3" s="10">
        <v>1.0344529308705634</v>
      </c>
      <c r="H3" s="10">
        <v>1.911554374892654</v>
      </c>
      <c r="I3" s="10">
        <v>1.0093276484405043</v>
      </c>
      <c r="J3" s="10">
        <v>1.9817280120288392</v>
      </c>
      <c r="K3" s="10">
        <v>1.0095180688193568</v>
      </c>
      <c r="L3" s="10">
        <v>2.192992977798975</v>
      </c>
      <c r="N3" s="9"/>
      <c r="O3" s="9"/>
    </row>
    <row r="4" spans="1:15" x14ac:dyDescent="0.35">
      <c r="A4" s="10">
        <v>1.5635437586858951</v>
      </c>
      <c r="B4" s="10">
        <v>2.057605881915765</v>
      </c>
      <c r="C4" s="10">
        <v>1.4881679069660643</v>
      </c>
      <c r="D4" s="10">
        <v>2.268126819608439</v>
      </c>
      <c r="E4" s="10">
        <v>1.5135470768245571</v>
      </c>
      <c r="F4" s="10">
        <v>2.4796397664435674</v>
      </c>
      <c r="G4" s="10">
        <v>1.5011748455649194</v>
      </c>
      <c r="H4" s="10">
        <v>2.7259915322625385</v>
      </c>
      <c r="I4" s="10">
        <v>1.5139278973796164</v>
      </c>
      <c r="J4" s="10">
        <v>2.9021696492566673</v>
      </c>
      <c r="K4" s="10">
        <v>1.5140548354619672</v>
      </c>
      <c r="L4" s="10">
        <v>3.0430129417765475</v>
      </c>
      <c r="N4" s="9"/>
      <c r="O4" s="9"/>
    </row>
    <row r="5" spans="1:15" x14ac:dyDescent="0.35">
      <c r="A5" s="10">
        <v>1.9922603705465394</v>
      </c>
      <c r="B5" s="10">
        <v>2.6251949670465522</v>
      </c>
      <c r="C5" s="10">
        <v>1.9799198661374733</v>
      </c>
      <c r="D5" s="10">
        <v>2.9067575325700754</v>
      </c>
      <c r="E5" s="10">
        <v>1.9927998451898101</v>
      </c>
      <c r="F5" s="10">
        <v>3.2237789015809404</v>
      </c>
      <c r="G5" s="10">
        <v>1.993085441327149</v>
      </c>
      <c r="H5" s="10">
        <v>3.5406762702432126</v>
      </c>
      <c r="I5" s="10">
        <v>2.0185280535568291</v>
      </c>
      <c r="J5" s="10">
        <v>3.8226107985648774</v>
      </c>
      <c r="K5" s="10">
        <v>2.0060923364718937</v>
      </c>
      <c r="L5" s="10">
        <v>3.9985408939823812</v>
      </c>
      <c r="N5" s="9"/>
      <c r="O5" s="9"/>
    </row>
    <row r="6" spans="1:15" x14ac:dyDescent="0.35">
      <c r="A6" s="10">
        <v>2.4839805462755891</v>
      </c>
      <c r="B6" s="10">
        <v>3.2286145748378154</v>
      </c>
      <c r="C6" s="10">
        <v>2.4717669496696106</v>
      </c>
      <c r="D6" s="10">
        <v>3.6510203701647224</v>
      </c>
      <c r="E6" s="10">
        <v>2.472052528384665</v>
      </c>
      <c r="F6" s="10">
        <v>3.9679177015103653</v>
      </c>
      <c r="G6" s="10">
        <v>2.5480630048723327</v>
      </c>
      <c r="H6" s="10">
        <v>4.4616130155547369</v>
      </c>
      <c r="I6" s="10">
        <v>2.5104702561851187</v>
      </c>
      <c r="J6" s="10">
        <v>4.6725059291664266</v>
      </c>
      <c r="K6" s="10">
        <v>2.4855353400877824</v>
      </c>
      <c r="L6" s="10">
        <v>4.9539444515464721</v>
      </c>
      <c r="N6" s="9"/>
      <c r="O6" s="9"/>
    </row>
    <row r="7" spans="1:15" x14ac:dyDescent="0.35">
      <c r="A7" s="10">
        <v>3.0009528429905532</v>
      </c>
      <c r="B7" s="10">
        <v>3.9027035433462971</v>
      </c>
      <c r="C7" s="10">
        <v>2.9887392145597644</v>
      </c>
      <c r="D7" s="10">
        <v>4.3251092916398317</v>
      </c>
      <c r="E7" s="10">
        <v>3.0269348036262618</v>
      </c>
      <c r="F7" s="10">
        <v>4.7832217796342151</v>
      </c>
      <c r="G7" s="10">
        <v>3.014752887750261</v>
      </c>
      <c r="H7" s="10">
        <v>5.2408383127597888</v>
      </c>
      <c r="I7" s="10">
        <v>3.0151018856646838</v>
      </c>
      <c r="J7" s="10">
        <v>5.6281572020616997</v>
      </c>
      <c r="K7" s="10">
        <v>3.015355699745462</v>
      </c>
      <c r="L7" s="10">
        <v>5.9098436609269429</v>
      </c>
      <c r="N7" s="9"/>
      <c r="O7" s="9"/>
    </row>
    <row r="8" spans="1:15" x14ac:dyDescent="0.35">
      <c r="A8" s="10">
        <v>3.4548579596232387</v>
      </c>
      <c r="B8" s="10">
        <v>4.4705399767860357</v>
      </c>
      <c r="C8" s="10">
        <v>3.4301133859394821</v>
      </c>
      <c r="D8" s="10">
        <v>4.9632433238978333</v>
      </c>
      <c r="E8" s="10">
        <v>3.4557780218913985</v>
      </c>
      <c r="F8" s="10">
        <v>5.4916533997266299</v>
      </c>
      <c r="G8" s="10">
        <v>3.5949823423215772</v>
      </c>
      <c r="H8" s="10">
        <v>6.2324441352465669</v>
      </c>
      <c r="I8" s="10">
        <v>3.5322642882004143</v>
      </c>
      <c r="J8" s="10">
        <v>6.5135106609985955</v>
      </c>
      <c r="K8" s="10">
        <v>3.4947349759207249</v>
      </c>
      <c r="L8" s="10">
        <v>6.7948251492650691</v>
      </c>
      <c r="N8" s="9"/>
      <c r="O8" s="9"/>
    </row>
    <row r="9" spans="1:15" x14ac:dyDescent="0.35">
      <c r="A9" s="10">
        <v>3.9718617158805709</v>
      </c>
      <c r="B9" s="10">
        <v>5.1798394548634805</v>
      </c>
      <c r="C9" s="10">
        <v>3.9849002315485382</v>
      </c>
      <c r="D9" s="10">
        <v>5.6729147170803405</v>
      </c>
      <c r="E9" s="10">
        <v>4.0106600116583788</v>
      </c>
      <c r="F9" s="10">
        <v>6.3069571678437573</v>
      </c>
      <c r="G9" s="10">
        <v>4.011199325029942</v>
      </c>
      <c r="H9" s="10">
        <v>6.9055408334513846</v>
      </c>
      <c r="I9" s="10">
        <v>4.0116117400499451</v>
      </c>
      <c r="J9" s="10">
        <v>7.3632812748403103</v>
      </c>
      <c r="K9" s="10">
        <v>3.9867402435485957</v>
      </c>
      <c r="L9" s="10">
        <v>7.7151413382331153</v>
      </c>
      <c r="N9" s="9"/>
      <c r="O9" s="9"/>
    </row>
    <row r="10" spans="1:15" x14ac:dyDescent="0.35">
      <c r="A10" s="10">
        <v>4.3627313152489178</v>
      </c>
      <c r="B10" s="10">
        <v>5.6766341964023601</v>
      </c>
      <c r="C10" s="10">
        <v>4.4767785611525666</v>
      </c>
      <c r="D10" s="10">
        <v>6.4523877278569515</v>
      </c>
      <c r="E10" s="10">
        <v>4.4647552237599681</v>
      </c>
      <c r="F10" s="10">
        <v>7.0860582037836561</v>
      </c>
      <c r="G10" s="10">
        <v>4.5409559117792231</v>
      </c>
      <c r="H10" s="10">
        <v>7.7910181462333901</v>
      </c>
      <c r="I10" s="10">
        <v>4.5666522304669979</v>
      </c>
      <c r="J10" s="10">
        <v>8.3546389422656535</v>
      </c>
      <c r="K10" s="10">
        <v>4.3904579709975247</v>
      </c>
      <c r="L10" s="10">
        <v>8.4937464043417545</v>
      </c>
      <c r="N10" s="9"/>
      <c r="O10" s="9"/>
    </row>
    <row r="11" spans="1:15" x14ac:dyDescent="0.35">
      <c r="A11" s="10">
        <v>4.993147652787818</v>
      </c>
      <c r="B11" s="10">
        <v>6.4574709947715236</v>
      </c>
      <c r="C11" s="10">
        <v>5.0064082219893677</v>
      </c>
      <c r="D11" s="10">
        <v>7.1970218359049314</v>
      </c>
      <c r="E11" s="10">
        <v>4.9943848837659717</v>
      </c>
      <c r="F11" s="10">
        <v>7.830692294868272</v>
      </c>
      <c r="G11" s="10">
        <v>4.9950510850618972</v>
      </c>
      <c r="H11" s="10">
        <v>8.5701191335808797</v>
      </c>
      <c r="I11" s="10">
        <v>4.9955586670016503</v>
      </c>
      <c r="J11" s="10">
        <v>9.1334919584364975</v>
      </c>
      <c r="K11" s="10">
        <v>4.9960028011989337</v>
      </c>
      <c r="L11" s="10">
        <v>9.6264431781855819</v>
      </c>
    </row>
    <row r="12" spans="1:15" x14ac:dyDescent="0.3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5" x14ac:dyDescent="0.3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5" x14ac:dyDescent="0.3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</vt:vector>
  </HeadingPairs>
  <TitlesOfParts>
    <vt:vector size="6" baseType="lpstr">
      <vt:lpstr>Sheet1</vt:lpstr>
      <vt:lpstr>Sheet4</vt:lpstr>
      <vt:lpstr>Sheet2</vt:lpstr>
      <vt:lpstr>Sheet3</vt:lpstr>
      <vt:lpstr>Chart1</vt:lpstr>
      <vt:lpstr>Chart2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Naughton</dc:creator>
  <cp:lastModifiedBy>Naughton, Patrick</cp:lastModifiedBy>
  <dcterms:created xsi:type="dcterms:W3CDTF">2021-06-22T04:49:26Z</dcterms:created>
  <dcterms:modified xsi:type="dcterms:W3CDTF">2021-06-30T19:20:42Z</dcterms:modified>
</cp:coreProperties>
</file>